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Volumes/Raid8/Videos/Tech for Comics Source Material/"/>
    </mc:Choice>
  </mc:AlternateContent>
  <xr:revisionPtr revIDLastSave="0" documentId="13_ncr:1_{5BBBC617-0B99-174B-898E-1C72B097F5F9}" xr6:coauthVersionLast="47" xr6:coauthVersionMax="47" xr10:uidLastSave="{00000000-0000-0000-0000-000000000000}"/>
  <bookViews>
    <workbookView xWindow="-34880" yWindow="1100" windowWidth="27480" windowHeight="16140" xr2:uid="{0B91CC7B-3D0D-F146-B564-4B03622A9D63}"/>
  </bookViews>
  <sheets>
    <sheet name="Summary" sheetId="1" r:id="rId1"/>
    <sheet name="Other Blockchains" sheetId="14" r:id="rId2"/>
    <sheet name="Ethereum" sheetId="3" r:id="rId3"/>
    <sheet name="Bitcoin" sheetId="2" r:id="rId4"/>
    <sheet name="Flights &amp; Cons" sheetId="17" r:id="rId5"/>
    <sheet name="Sports" sheetId="16" r:id="rId6"/>
    <sheet name="Data Centers" sheetId="15" r:id="rId7"/>
    <sheet name="Beer" sheetId="4" r:id="rId8"/>
    <sheet name="Wine" sheetId="5" r:id="rId9"/>
    <sheet name="Tumble Dryers" sheetId="6" r:id="rId10"/>
    <sheet name="Books" sheetId="10" r:id="rId11"/>
    <sheet name="Aluminum Cans" sheetId="7" r:id="rId12"/>
    <sheet name="PC Gaming" sheetId="8" r:id="rId13"/>
    <sheet name="US Film &amp; TV Industry" sheetId="9" r:id="rId14"/>
  </sheets>
  <definedNames>
    <definedName name="Avalanche">'Other Blockchains'!$B$4</definedName>
    <definedName name="Bitcoin_CO2_Equivalent_published">Bitcoin!$B$9</definedName>
    <definedName name="Data_Center_CO2_Equivalent">'Data Centers'!$B$7</definedName>
    <definedName name="Ethereum_CO2_Equivalent">Ethereum!$B$18</definedName>
    <definedName name="Ethereum_POW_CO2_Equivalent_published">Ethereum!$B$10</definedName>
    <definedName name="Flow">'Other Blockchains'!$B$6</definedName>
    <definedName name="Hedera_Hashgraph">'Other Blockchains'!$B$7</definedName>
    <definedName name="Metric_tons_CO2E_vehicle__year">Summary!$B$35</definedName>
    <definedName name="PC_Gaming_CO2_Equivalent">'PC Gaming'!$B$2</definedName>
    <definedName name="Polygon__MATIC">'Other Blockchains'!$B$8</definedName>
    <definedName name="Solana">'Other Blockchains'!$B$3</definedName>
    <definedName name="WAX">'Other Blockchains'!$B$5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5" i="1" l="1"/>
  <c r="B20" i="1"/>
  <c r="C20" i="1" s="1"/>
  <c r="B19" i="1"/>
  <c r="C19" i="1" s="1"/>
  <c r="B18" i="1"/>
  <c r="C18" i="1" s="1"/>
  <c r="B17" i="1"/>
  <c r="C17" i="1" s="1"/>
  <c r="B14" i="1"/>
  <c r="C14" i="1" s="1"/>
  <c r="B21" i="1"/>
  <c r="C21" i="1" s="1"/>
  <c r="B6" i="1"/>
  <c r="C6" i="1" s="1"/>
  <c r="B30" i="1"/>
  <c r="C30" i="1" s="1"/>
  <c r="B7" i="14"/>
  <c r="B21" i="14"/>
  <c r="B23" i="14" s="1"/>
  <c r="C12" i="1"/>
  <c r="B39" i="1"/>
  <c r="B12" i="16" s="1"/>
  <c r="B5" i="1" s="1"/>
  <c r="C5" i="1" s="1"/>
  <c r="B16" i="1"/>
  <c r="C16" i="1" s="1"/>
  <c r="B14" i="3"/>
  <c r="B16" i="3" s="1"/>
  <c r="B18" i="3" s="1"/>
  <c r="B13" i="1" s="1"/>
  <c r="C13" i="1" s="1"/>
  <c r="B7" i="1"/>
  <c r="C7" i="1" s="1"/>
  <c r="B3" i="15"/>
  <c r="B2" i="8"/>
  <c r="B9" i="1" s="1"/>
  <c r="C9" i="1" s="1"/>
  <c r="C10" i="1"/>
  <c r="B11" i="1"/>
  <c r="C11" i="1" s="1"/>
  <c r="B6" i="10"/>
  <c r="B6" i="6"/>
  <c r="B5" i="4"/>
  <c r="B8" i="4" s="1"/>
  <c r="B4" i="1" s="1"/>
  <c r="C4" i="1" s="1"/>
  <c r="B4" i="4"/>
  <c r="B6" i="3"/>
  <c r="B8" i="3" s="1"/>
  <c r="B5" i="2"/>
  <c r="B7" i="2" s="1"/>
  <c r="B8" i="1"/>
  <c r="C8" i="1" s="1"/>
  <c r="B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tc={3606C772-6379-2344-90B8-A143973B2243}</author>
  </authors>
  <commentList>
    <comment ref="A21" authorId="0" shapeId="0" xr:uid="{3606C772-6379-2344-90B8-A143973B2243}">
      <text>
        <t>[Threaded comment]
Your version of Excel allows you to read this threaded comment; however, any edits to it will get removed if the file is opened in a newer version of Excel. Learn more: https://go.microsoft.com/fwlink/?linkid=870924
Comment:
    This will drop significantly after ETH move to POS as the Polygon chain occasionally interacts with the ETH blockchain.</t>
      </text>
    </comment>
  </commentList>
</comments>
</file>

<file path=xl/sharedStrings.xml><?xml version="1.0" encoding="utf-8"?>
<sst xmlns="http://schemas.openxmlformats.org/spreadsheetml/2006/main" count="240" uniqueCount="173">
  <si>
    <t>https://www.epa.gov/energy/greenhouse-gases-equivalencies-calculator-calculations-and-references</t>
  </si>
  <si>
    <t>Equation:</t>
  </si>
  <si>
    <r>
      <t>8.89 × 10-3 metric tons CO2/gallon gasoline × 11,520 VMT car/truck average × 1/22.2 miles per gallon car/truck average × 1 CO2, CH4, and N2O/0.994 CO2 = </t>
    </r>
    <r>
      <rPr>
        <b/>
        <sz val="12"/>
        <color rgb="FF1B1B1B"/>
        <rFont val="Helvetica Neue"/>
        <family val="2"/>
      </rPr>
      <t>4.640 metric tons CO2E/vehicle /year</t>
    </r>
  </si>
  <si>
    <t>One metric ton = 1000 Kilograms = 2,204.62 lbs</t>
  </si>
  <si>
    <t>Source</t>
  </si>
  <si>
    <t>Source:</t>
  </si>
  <si>
    <t>https://www.winespectator.com/articles/how-many-bottles-of-wine-are-there-in-the-world-46410#:~:text=And%20according%20to%20the%20Food,are%20produced%20worldwide%20each%20year.</t>
  </si>
  <si>
    <t>Bottles of wine (equivalent) produced annually</t>
  </si>
  <si>
    <t>Kg of CO2 per bottle of wine</t>
  </si>
  <si>
    <t>https://www.sestrasystems.com/carbon-footprint-of-a-bottle-of-wine/</t>
  </si>
  <si>
    <t>Wine Production</t>
  </si>
  <si>
    <t>Metric Tons of CO2 for the industry</t>
  </si>
  <si>
    <t>Comment</t>
  </si>
  <si>
    <t>This number is from 2012. Anyone have a better, publicly available number?</t>
  </si>
  <si>
    <t>Annual Wine Production</t>
  </si>
  <si>
    <t>Bitcoin Network</t>
  </si>
  <si>
    <t>TWh/year</t>
  </si>
  <si>
    <t>As of 2022/03/25</t>
  </si>
  <si>
    <t>https://digiconomist.net/bitcoin-energy-consumption/</t>
  </si>
  <si>
    <t>KWh/TWh</t>
  </si>
  <si>
    <t>is there an API?</t>
  </si>
  <si>
    <t xml:space="preserve">CO2 Equivalent </t>
  </si>
  <si>
    <t>884.2 lbs CO2/MWh × 1 metric ton/2,204.6 lbs × 1/(1-0.073) MWh delivered/MWh generated × 1 MWh/1,000 kWh ×  = 4.33 × 10-4 metric tons CO2/kWh</t>
  </si>
  <si>
    <t>https://www.epa.gov/energy/greenhouse-gases-equivalencies-calculator-calculations-and-references#vehicles</t>
  </si>
  <si>
    <t>KWh/year</t>
  </si>
  <si>
    <t>CO2 Equivalent published</t>
  </si>
  <si>
    <t>https://digiconomist.net/ethereum-energy-consumption</t>
  </si>
  <si>
    <t>&lt;- Use this to be on the safe side</t>
  </si>
  <si>
    <t>&lt;- Use this to be on the conservative side</t>
  </si>
  <si>
    <t>http://www.avnir.org/documentation/book/LCAconf_munoz2_2012_en.pdf</t>
  </si>
  <si>
    <t>Annual Beer Production</t>
  </si>
  <si>
    <t>"330 cm3 of bottled beer respectively. The beers have a mean carbon footprint of 589 g CO2 eq,"</t>
  </si>
  <si>
    <t>Bottles of Beer (equivalent) produced annually</t>
  </si>
  <si>
    <t>Food Product Environmental Footprint Literature Summary: Beer</t>
  </si>
  <si>
    <t>https://www.oregon.gov/deq/FilterDocs/PEF-Beer-FullReport.pdf</t>
  </si>
  <si>
    <t>Note: The life cycle carbon footprint of beer varies greatly based on how it is brewed, packaged, and delivered.</t>
  </si>
  <si>
    <t>Sources</t>
  </si>
  <si>
    <t>Kg of CO2 per bottle of beer</t>
  </si>
  <si>
    <t>"In 2020, the global beer production amounted to about 1.82 billion hectoliters, up from 1.3 billion hectoliters in 1998. "</t>
  </si>
  <si>
    <t>https://www.statista.com/statistics/270275/worldwide-beer-production/#:~:text=In%202020%2C%20the%20global%20beer,and%20yeast%20as%20basic%20ingredients.</t>
  </si>
  <si>
    <t>There are 100 litres in a hectolitre</t>
  </si>
  <si>
    <t>Litres of beer annually</t>
  </si>
  <si>
    <t>Per study, assume 0.33 litres per bottle</t>
  </si>
  <si>
    <t>Tumble Dryers</t>
  </si>
  <si>
    <t>https://www.samsung.com/uk/offer/carbon-offset/</t>
  </si>
  <si>
    <t>https://www.theguardian.com/environment/green-living-blog/2010/nov/25/carbon-footprint-load-laundry</t>
  </si>
  <si>
    <t>With the average household using their tumble dryer 20 times a month, [] the amount of carbon dioxide emitted from just one tumble dryer a year [is] (432kg)"</t>
  </si>
  <si>
    <t>https://thewaterline.global/news/using-a-tumble-dryer-for-one-year-emits-more-carbon-than-a-tree-can-absorb-in-50/</t>
  </si>
  <si>
    <t>Kg CO2e / year</t>
  </si>
  <si>
    <t>Based on UK calculations.</t>
  </si>
  <si>
    <t>A Call to Action for More Efficient Clothes Dryers - NRDC</t>
  </si>
  <si>
    <t>" There are 89 million residential clothes dryers in the United States (75 percent are electric models, 25 percent use natural gas)."</t>
  </si>
  <si>
    <t>Residential dryers (US)</t>
  </si>
  <si>
    <t>US Only. 2014. Actual carbon footprint is likely underestimated as natural gas isn't used much in the UK for drying.</t>
  </si>
  <si>
    <t>Beer Production</t>
  </si>
  <si>
    <t>https://www.theworldcounts.com/challenges/consumption/foods-and-beverages/aluminium-cans-facts/story</t>
  </si>
  <si>
    <t>https://ciraig.org/index.php/blog/what-is-the-most-eco-friendly-option-for-reading-a-book/</t>
  </si>
  <si>
    <t>"a 360-page hardcover book emits 1.2 kgCO2eq"</t>
  </si>
  <si>
    <t>Books published</t>
  </si>
  <si>
    <t>https://www.wipo.int/edocs/pubdocs/en/wipo_pub_1064_2019.pdf</t>
  </si>
  <si>
    <t>Data source:</t>
  </si>
  <si>
    <t>* This is a terrible number that requires more data.</t>
  </si>
  <si>
    <t>Take the 2018 numbers for trade and education sales in the reporting countries (under 20)</t>
  </si>
  <si>
    <t>Does not factor in covers, for example.</t>
  </si>
  <si>
    <t>Books</t>
  </si>
  <si>
    <t>This is a terrible number that requires more data. See below.</t>
  </si>
  <si>
    <t>Print books (very rough calculation!)</t>
  </si>
  <si>
    <t>https://ca.proactiveinvestors.com/companies/news/980239/big-budget-movie-means-blockbuster-co2-emissions-980239.html#:~:text=Per%20film%2C%20a%20big%2Dbudget,or%20about%2033%20tonnes%20per</t>
  </si>
  <si>
    <t>https://variety.com/2021/film/news/sustainable-production-alliance-carbon-emissions-report-1234942580/</t>
  </si>
  <si>
    <t>https://www.greenproductionguide.com/tools/</t>
  </si>
  <si>
    <t>A blockbuster US Film &amp; TV Production</t>
  </si>
  <si>
    <t>Metric tons CO2E/vehicle /year</t>
  </si>
  <si>
    <t>https://www.infostor.com/gaming/how-much-electricity-does-a-gaming-pc-use</t>
  </si>
  <si>
    <t>https://sites.google.com/site/greeningthebeast/energy/taming-the-energy-use-of-gaming-computers</t>
  </si>
  <si>
    <t xml:space="preserve"> 75 billion kilowatt-hours per year of electricity globally in 2012</t>
  </si>
  <si>
    <t>https://grist.org/article/video-games-consume-more-electricity-than-25-power-plants-can-produce/</t>
  </si>
  <si>
    <t>https://sites.google.com/site/greeningthebeast/market-survey</t>
  </si>
  <si>
    <t>https://sites.google.com/site/greeningthebeast/energy/green-gaming-energy-efficiency-without-performance-compromise?authuser=0</t>
  </si>
  <si>
    <t>"Globally, PC gamers use about 75 billion kilowatt hours of electricity a year, equivalent to the output of 25 electric power plants. (And that doesn’t include console games.)"</t>
  </si>
  <si>
    <t>https://www.techtarget.com/searchdatacenter/tip/How-much-energy-do-data-centers-consume</t>
  </si>
  <si>
    <t>Data Centers</t>
  </si>
  <si>
    <t>https://blog.ethereum.org/2021/05/18/country-power-no-more/</t>
  </si>
  <si>
    <t>2.62 Megawatts continuous</t>
  </si>
  <si>
    <t>Ethereum (POS; estimate after the merge)</t>
  </si>
  <si>
    <t>Commercial Sports</t>
  </si>
  <si>
    <t>"More generally, commercial sport contributes approximately 0.8% of the world’s carbon emissions."</t>
  </si>
  <si>
    <t>" The study shows that, within the 2016/17 season, the EPL clubs produced circa 1134 tonnes of CO 2- eq. as a result of their travel, where transportation accounts for 61% of the carbon footprint. "</t>
  </si>
  <si>
    <t>https://www.researchgate.net/publication/332443300_Score_a_goal_for_climate_Assessing_the_carbon_footprint_of_travel_patterns_of_the_English_Premier_League_clubs</t>
  </si>
  <si>
    <t>EPL</t>
  </si>
  <si>
    <t>Total carbon emmisions (2021)</t>
  </si>
  <si>
    <t>https://www.iea.org/reports/global-energy-review-2021/co2-emissions</t>
  </si>
  <si>
    <t>31.5 Gt</t>
  </si>
  <si>
    <t>A season of travel for the EPL football teams</t>
  </si>
  <si>
    <t>https://www.cnbc.com/2022/03/10/trading-in-nfts-spiked-21000percent-to-top-17-billion-in-2021-report.html</t>
  </si>
  <si>
    <t>$17.6 billion</t>
  </si>
  <si>
    <t>https://www.businessinsider.com/marvel-movies-ranked-how-much-money-at-global-box-office-2021-11</t>
  </si>
  <si>
    <t>$25B</t>
  </si>
  <si>
    <t>Gross sales for all Marvel movies (May 2022)</t>
  </si>
  <si>
    <t>https://app.planetair.ca/</t>
  </si>
  <si>
    <t>Tonnes C02</t>
  </si>
  <si>
    <t>https://bleedingcool.com/comics/recent-updates/the-carbon-footprint-of-san-diego-comic-con-2010/</t>
  </si>
  <si>
    <t>SDCC (rough 2010 estimate)</t>
  </si>
  <si>
    <t>San Diego Comic-Con (rough 2010 Estimate)</t>
  </si>
  <si>
    <t>Round trip flights to San Diego</t>
  </si>
  <si>
    <t>NYC</t>
  </si>
  <si>
    <t>Philadelphia</t>
  </si>
  <si>
    <t>Chicago</t>
  </si>
  <si>
    <t>London (Heathrow)</t>
  </si>
  <si>
    <t>Note, this was "calculated" before carbon offsets were easy for individuals to acquire.</t>
  </si>
  <si>
    <t>https://ecoscore.be/en/info/ecoscore/co2</t>
  </si>
  <si>
    <t>Burning 1 L of gasoline produces approximately 2.392 kg of CO2.</t>
  </si>
  <si>
    <t>IMX</t>
  </si>
  <si>
    <t>Filecoin</t>
  </si>
  <si>
    <t>Solana</t>
  </si>
  <si>
    <t>Hedera Hashgraph</t>
  </si>
  <si>
    <t>Examples</t>
  </si>
  <si>
    <t>Notes</t>
  </si>
  <si>
    <t>They say that the best way to get the right answer on the Internet is to post the wrong answer. This spreadsheet is provided as-is and can best be categorized as being "back of the napkin" accurate. It is really only useful for order-of-magnitude comparisons and is meant as a starting point.  If you see an outright error in my calculations, have access to better data (especially newer, peer reviewed papers), or have data for an entirely new category, feel free to send your information to me at thelumpsumsaga@gmail.com .
So many articles about Proof-of-Work protocols compare energy use to the energy used by countries or cities. It was hard for me to put this in context. This spreadsheet is an effort to put the energy use in the  context of other human activity.
I have included the energy used to power each blockchain, but the amount of capacity used for NFTs would be a percentage of this multiuse infrastructure. (e.g. On the Ethereum Blockchain, it is estimated to be about 1%.)</t>
  </si>
  <si>
    <t>https://www.globenewswire.com/en/news-release/2021/06/08/2243302/0/en/WAX-Blockchain-Builds-a-Better-Planet-One-vIRL-NFT-at-a-Time.html</t>
  </si>
  <si>
    <t>Used for calculating table</t>
  </si>
  <si>
    <t>https://learn.bybit.com/blockchain/what-is-wax-blockchain-waxp/</t>
  </si>
  <si>
    <t>If the source used quoted a higher number than the value I calculated based on the EPA conversion values, I went with the higher number.</t>
  </si>
  <si>
    <t>https://blog.polygon.technology/the-merge-to-erase-60000-tonnes-of-polygons-carbon-footprint/</t>
  </si>
  <si>
    <t>https://blog.polygon.technology/our-green-manifesto/</t>
  </si>
  <si>
    <t>Carbon Negative/Neutral Statement</t>
  </si>
  <si>
    <t>Cyko KO</t>
  </si>
  <si>
    <t xml:space="preserve">Polygon (MATIC) </t>
  </si>
  <si>
    <t>Post ETH merge</t>
  </si>
  <si>
    <t>Explicitly factors in C02 of hardware production</t>
  </si>
  <si>
    <t>https://solana.com/news/solana-foundation-carbon-neutral-2021</t>
  </si>
  <si>
    <t>https://immutablex.medium.com/immutable-x-is-making-nfts-carbon-neutral-on-ethereum-620dd0be08ae</t>
  </si>
  <si>
    <t>https://filecoin.energy/</t>
  </si>
  <si>
    <t>https://www.prweb.com/releases/veve_launching_carbon_neutral_nfts_announces_7m_usd_grants_to_environmental_nonprofits/prweb17802727.htm?utm_medium=email&amp;_hsmi=116609703&amp;utm_content=116609703&amp;utm_source=hs_email</t>
  </si>
  <si>
    <t>OMI</t>
  </si>
  <si>
    <t>Avalanche</t>
  </si>
  <si>
    <t>Funko (DC, Hanna-Barbera), Godzilla, Robotech</t>
  </si>
  <si>
    <t>ToppsNFTs.com (Godzilla, Bazooka Joe, MLB)</t>
  </si>
  <si>
    <t>VEVE.com (Disney, Marvel)</t>
  </si>
  <si>
    <t>Tonnes CO2e/year</t>
  </si>
  <si>
    <t xml:space="preserve">Tonnes CO2e/year listed is the highest I discovered. Different researches assume different CO2/kw numbers, for example. </t>
  </si>
  <si>
    <t>https://carbon-ratings.com/#:~:text=Energy%20efficiency%20and%20carbon%20emissions%20of%20PoS%20Networks</t>
  </si>
  <si>
    <t xml:space="preserve">All figures listed are for the entire blockchain. The percentage of the chain's resources used for NFTs varies widely, so this generally is a vast overstatement of NFT environmental impact. </t>
  </si>
  <si>
    <t xml:space="preserve">Maskverse </t>
  </si>
  <si>
    <t>Eluvio</t>
  </si>
  <si>
    <t xml:space="preserve"> Spawn (Oddkey.com)</t>
  </si>
  <si>
    <t>DC Cowls,  Harley Quinn</t>
  </si>
  <si>
    <t>PalmNFT</t>
  </si>
  <si>
    <t>Secret Network</t>
  </si>
  <si>
    <t>Flow</t>
  </si>
  <si>
    <t>https://flow.com/post/flow-blockchain-sustainability-energy-deloitte-report-nft</t>
  </si>
  <si>
    <t>NBA Top Shots, Flovatars</t>
  </si>
  <si>
    <t>"minting an NFT on Flow takes less energy than a Google search or Instagram post."</t>
  </si>
  <si>
    <t>https://hedera.com/carbon-offsets</t>
  </si>
  <si>
    <t>WAX</t>
  </si>
  <si>
    <t>Polygon</t>
  </si>
  <si>
    <t>https://solana.com/environment</t>
  </si>
  <si>
    <t>Y</t>
  </si>
  <si>
    <t>Activity</t>
  </si>
  <si>
    <t>Metric Tons 
of CO2/Year</t>
  </si>
  <si>
    <t>Gasoline-powered 
passenger vehicles 
equivalent per year</t>
  </si>
  <si>
    <t>Currently
Offset?</t>
  </si>
  <si>
    <t>Ethereum (PoW. Before Sept. 15, 2022)</t>
  </si>
  <si>
    <t>Ethereum (PoS. After The Merge)</t>
  </si>
  <si>
    <t>PC Gaming (excluding consoles)</t>
  </si>
  <si>
    <t>https://www.varsity.co.uk/sport/22429</t>
  </si>
  <si>
    <t>per film</t>
  </si>
  <si>
    <t>Big-budget, blockbuster film (each)</t>
  </si>
  <si>
    <t>Data Centres</t>
  </si>
  <si>
    <t>Ethereum (Proof-of-Work)</t>
  </si>
  <si>
    <t>Ethereum Network</t>
  </si>
  <si>
    <t>Assume that, even on factoring in digital sales, the average number of pages per book is at least 360 pages in length.</t>
  </si>
  <si>
    <t>15 mln tons</t>
  </si>
  <si>
    <t>Last source data update: 2022/07/10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</si>
</sst>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_);_(* \(#,##0.0\);_(* &quot;-&quot;??_);_(@_)"/>
    <numFmt numFmtId="165" formatCode="_(* #,##0_);_(* \(#,##0\);_(* &quot;-&quot;??_);_(@_)"/>
    <numFmt numFmtId="166" formatCode="_(* #,##0_);_(* \(#,##0\);_(* &quot;-&quot;??????_);_(@_)"/>
    <numFmt numFmtId="167" formatCode="_(* #,##0.000_);_(* \(#,##0.000\);_(* &quot;-&quot;??_);_(@_)"/>
  </numFmts>
  <fonts count="14" x14ac:knownFonts="1">
    <font>
      <sz val="12"/>
      <color theme="1"/>
      <name val="Calibri"/>
      <family val="2"/>
      <scheme val="minor"/>
    </font>
    <font>
      <sz val="12"/>
      <color theme="1"/>
      <name val="Calibri"/>
      <family val="2"/>
      <scheme val="minor"/>
    </font>
    <font>
      <b/>
      <sz val="12"/>
      <color theme="1"/>
      <name val="Calibri"/>
      <family val="2"/>
      <scheme val="minor"/>
    </font>
    <font>
      <sz val="12"/>
      <color rgb="FF1B1B1B"/>
      <name val="Helvetica Neue"/>
      <family val="2"/>
    </font>
    <font>
      <b/>
      <sz val="12"/>
      <color rgb="FF1B1B1B"/>
      <name val="Helvetica Neue"/>
      <family val="2"/>
    </font>
    <font>
      <sz val="14"/>
      <color theme="1"/>
      <name val="Calibri"/>
      <family val="2"/>
      <scheme val="minor"/>
    </font>
    <font>
      <u/>
      <sz val="12"/>
      <color theme="10"/>
      <name val="Calibri"/>
      <family val="2"/>
      <scheme val="minor"/>
    </font>
    <font>
      <b/>
      <sz val="14"/>
      <color theme="1"/>
      <name val="Calibri"/>
      <family val="2"/>
      <scheme val="minor"/>
    </font>
    <font>
      <b/>
      <sz val="16"/>
      <color theme="1"/>
      <name val="Calibri"/>
      <family val="2"/>
      <scheme val="minor"/>
    </font>
    <font>
      <sz val="14"/>
      <color theme="1"/>
      <name val="Times New Roman"/>
      <family val="1"/>
    </font>
    <font>
      <i/>
      <sz val="12"/>
      <color theme="1"/>
      <name val="Calibri"/>
      <family val="2"/>
      <scheme val="minor"/>
    </font>
    <font>
      <sz val="12"/>
      <color rgb="FF000000"/>
      <name val="Calibri"/>
      <family val="2"/>
      <scheme val="minor"/>
    </font>
    <font>
      <sz val="12"/>
      <color theme="1"/>
      <name val="Helvetica"/>
      <family val="2"/>
    </font>
    <font>
      <b/>
      <sz val="16"/>
      <color rgb="FF000000"/>
      <name val="Calibri"/>
      <family val="2"/>
      <scheme val="minor"/>
    </font>
  </fonts>
  <fills count="3">
    <fill>
      <patternFill patternType="none"/>
    </fill>
    <fill>
      <patternFill patternType="gray125"/>
    </fill>
    <fill>
      <patternFill patternType="solid">
        <fgColor rgb="FFECF4F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46">
    <xf numFmtId="0" fontId="0" fillId="0" borderId="0" xfId="0"/>
    <xf numFmtId="0" fontId="3" fillId="0" borderId="0" xfId="0" applyFont="1"/>
    <xf numFmtId="0" fontId="6" fillId="0" borderId="0" xfId="2"/>
    <xf numFmtId="43" fontId="0" fillId="0" borderId="0" xfId="1" applyFont="1"/>
    <xf numFmtId="164" fontId="0" fillId="0" borderId="0" xfId="1" applyNumberFormat="1" applyFont="1"/>
    <xf numFmtId="165" fontId="0" fillId="0" borderId="0" xfId="1" applyNumberFormat="1" applyFont="1"/>
    <xf numFmtId="165" fontId="0" fillId="0" borderId="1" xfId="1" applyNumberFormat="1" applyFont="1" applyBorder="1"/>
    <xf numFmtId="165" fontId="0" fillId="0" borderId="0" xfId="1" applyNumberFormat="1" applyFont="1" applyBorder="1"/>
    <xf numFmtId="0" fontId="2" fillId="0" borderId="0" xfId="0" applyFont="1"/>
    <xf numFmtId="165" fontId="0" fillId="0" borderId="0" xfId="0" applyNumberFormat="1"/>
    <xf numFmtId="165" fontId="2" fillId="0" borderId="0" xfId="0" applyNumberFormat="1" applyFont="1"/>
    <xf numFmtId="0" fontId="8" fillId="0" borderId="0" xfId="0" applyFont="1"/>
    <xf numFmtId="166" fontId="0" fillId="0" borderId="0" xfId="0" applyNumberFormat="1"/>
    <xf numFmtId="3" fontId="0" fillId="0" borderId="0" xfId="0" applyNumberFormat="1"/>
    <xf numFmtId="0" fontId="10" fillId="0" borderId="0" xfId="0" applyFont="1"/>
    <xf numFmtId="164" fontId="0" fillId="0" borderId="0" xfId="1" applyNumberFormat="1" applyFont="1" applyBorder="1"/>
    <xf numFmtId="0" fontId="11" fillId="0" borderId="0" xfId="0" applyFont="1"/>
    <xf numFmtId="164" fontId="11" fillId="0" borderId="0" xfId="0" applyNumberFormat="1" applyFont="1"/>
    <xf numFmtId="165" fontId="11" fillId="0" borderId="1" xfId="0" applyNumberFormat="1" applyFont="1" applyBorder="1"/>
    <xf numFmtId="165" fontId="11" fillId="0" borderId="0" xfId="0" applyNumberFormat="1" applyFont="1"/>
    <xf numFmtId="166" fontId="11" fillId="0" borderId="0" xfId="0" applyNumberFormat="1" applyFont="1"/>
    <xf numFmtId="167" fontId="0" fillId="0" borderId="0" xfId="1" applyNumberFormat="1" applyFont="1"/>
    <xf numFmtId="10" fontId="0" fillId="0" borderId="0" xfId="0" applyNumberFormat="1"/>
    <xf numFmtId="1" fontId="0" fillId="0" borderId="0" xfId="0" applyNumberFormat="1"/>
    <xf numFmtId="0" fontId="0" fillId="0" borderId="0" xfId="0" applyAlignment="1">
      <alignment horizontal="center"/>
    </xf>
    <xf numFmtId="0" fontId="7" fillId="0" borderId="2" xfId="0" applyFont="1" applyBorder="1"/>
    <xf numFmtId="0" fontId="5" fillId="0" borderId="2" xfId="0" applyFont="1" applyBorder="1"/>
    <xf numFmtId="165" fontId="5" fillId="0" borderId="2" xfId="1" applyNumberFormat="1" applyFont="1" applyBorder="1"/>
    <xf numFmtId="0" fontId="0" fillId="0" borderId="2" xfId="0" applyBorder="1" applyAlignment="1">
      <alignment horizontal="center"/>
    </xf>
    <xf numFmtId="165" fontId="5" fillId="0" borderId="2" xfId="0" applyNumberFormat="1" applyFont="1" applyBorder="1"/>
    <xf numFmtId="0" fontId="5" fillId="2" borderId="2" xfId="0" applyFont="1" applyFill="1" applyBorder="1"/>
    <xf numFmtId="165" fontId="5" fillId="2" borderId="2" xfId="0" applyNumberFormat="1" applyFont="1" applyFill="1" applyBorder="1"/>
    <xf numFmtId="165" fontId="5" fillId="2" borderId="2" xfId="1" applyNumberFormat="1" applyFont="1" applyFill="1" applyBorder="1"/>
    <xf numFmtId="0" fontId="7" fillId="0" borderId="2" xfId="0" applyFont="1" applyBorder="1" applyAlignment="1">
      <alignment horizontal="right" wrapText="1"/>
    </xf>
    <xf numFmtId="0" fontId="7" fillId="0" borderId="2" xfId="0" applyFont="1" applyBorder="1" applyAlignment="1">
      <alignment horizontal="center" wrapText="1"/>
    </xf>
    <xf numFmtId="165" fontId="5" fillId="0" borderId="2" xfId="1" applyNumberFormat="1" applyFont="1" applyFill="1" applyBorder="1"/>
    <xf numFmtId="165" fontId="5" fillId="0" borderId="2" xfId="1" applyNumberFormat="1" applyFont="1" applyFill="1" applyBorder="1" applyAlignment="1">
      <alignment horizontal="center"/>
    </xf>
    <xf numFmtId="165" fontId="7" fillId="0" borderId="2" xfId="0" applyNumberFormat="1" applyFont="1" applyBorder="1"/>
    <xf numFmtId="165" fontId="7" fillId="0" borderId="2" xfId="1" applyNumberFormat="1" applyFont="1" applyFill="1" applyBorder="1"/>
    <xf numFmtId="165" fontId="7" fillId="0" borderId="2" xfId="1" applyNumberFormat="1" applyFont="1" applyFill="1" applyBorder="1" applyAlignment="1">
      <alignment horizontal="center"/>
    </xf>
    <xf numFmtId="0" fontId="12" fillId="0" borderId="0" xfId="0" applyFont="1"/>
    <xf numFmtId="0" fontId="5" fillId="0" borderId="0" xfId="0" applyFont="1"/>
    <xf numFmtId="0" fontId="9" fillId="0" borderId="0" xfId="0" applyFont="1" applyAlignment="1">
      <alignment vertical="top" wrapText="1"/>
    </xf>
    <xf numFmtId="0" fontId="0" fillId="0" borderId="0" xfId="0" applyAlignment="1">
      <alignment horizontal="right"/>
    </xf>
    <xf numFmtId="0" fontId="13" fillId="0" borderId="0" xfId="0" applyFont="1"/>
    <xf numFmtId="0" fontId="7" fillId="0" borderId="0" xfId="0" applyFont="1"/>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ECF4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person displayName="Greg Tjosvold" id="{F6FB52B9-96E7-7A43-9CA3-943D6862D818}" userId="2b19d6ebe2ab583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1" dT="2022-07-10T19:44:34.95" personId="{F6FB52B9-96E7-7A43-9CA3-943D6862D818}" id="{3606C772-6379-2344-90B8-A143973B2243}">
    <text>This will drop significantly after ETH move to POS as the Polygon chain occasionally interacts with the ETH blockchain.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ecoscore.be/en/info/ecoscore/co2" TargetMode="External"/><Relationship Id="rId1" Type="http://schemas.openxmlformats.org/officeDocument/2006/relationships/hyperlink" Target="https://www.iea.org/reports/global-energy-review-2021/co2-emission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nrdc.org/sites/default/files/efficient-clothes-dryers-IB.pdf" TargetMode="External"/><Relationship Id="rId2" Type="http://schemas.openxmlformats.org/officeDocument/2006/relationships/hyperlink" Target="https://thewaterline.global/news/using-a-tumble-dryer-for-one-year-emits-more-carbon-than-a-tree-can-absorb-in-50/" TargetMode="External"/><Relationship Id="rId1" Type="http://schemas.openxmlformats.org/officeDocument/2006/relationships/hyperlink" Target="https://thewaterline.global/news/using-a-tumble-dryer-for-one-year-emits-more-carbon-than-a-tree-can-absorb-in-50/" TargetMode="External"/><Relationship Id="rId4" Type="http://schemas.openxmlformats.org/officeDocument/2006/relationships/hyperlink" Target="https://www.nrdc.org/sites/default/files/efficient-clothes-dryers-IB.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wipo.int/edocs/pubdocs/en/wipo_pub_1064_2019.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sites.google.com/site/greeningthebeast/energy/green-gaming-energy-efficiency-without-performance-compromise?authuser=0" TargetMode="External"/><Relationship Id="rId2" Type="http://schemas.openxmlformats.org/officeDocument/2006/relationships/hyperlink" Target="https://sites.google.com/site/greeningthebeast/market-survey" TargetMode="External"/><Relationship Id="rId1" Type="http://schemas.openxmlformats.org/officeDocument/2006/relationships/hyperlink" Target="https://www.infostor.com/gaming/how-much-electricity-does-a-gaming-pc-use" TargetMode="External"/><Relationship Id="rId5" Type="http://schemas.openxmlformats.org/officeDocument/2006/relationships/hyperlink" Target="https://sites.google.com/site/greeningthebeast/market-survey" TargetMode="External"/><Relationship Id="rId4" Type="http://schemas.openxmlformats.org/officeDocument/2006/relationships/hyperlink" Target="https://www.epa.gov/energy/greenhouse-gases-equivalencies-calculator-calculations-and-references"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variety.com/2021/film/news/sustainable-production-alliance-carbon-emissions-report-1234942580/" TargetMode="External"/><Relationship Id="rId2" Type="http://schemas.openxmlformats.org/officeDocument/2006/relationships/hyperlink" Target="https://ca.proactiveinvestors.com/companies/news/980239/big-budget-movie-means-blockbuster-co2-emissions-980239.html" TargetMode="External"/><Relationship Id="rId1" Type="http://schemas.openxmlformats.org/officeDocument/2006/relationships/hyperlink" Target="https://www.greenproductionguide.com/tools/" TargetMode="External"/><Relationship Id="rId4" Type="http://schemas.openxmlformats.org/officeDocument/2006/relationships/hyperlink" Target="https://www.businessinsider.com/marvel-movies-ranked-how-much-money-at-global-box-office-2021-1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flow.com/post/flow-blockchain-sustainability-energy-deloitte-report-nft" TargetMode="External"/><Relationship Id="rId3" Type="http://schemas.openxmlformats.org/officeDocument/2006/relationships/hyperlink" Target="https://www.epa.gov/energy/greenhouse-gases-equivalencies-calculator-calculations-and-references" TargetMode="External"/><Relationship Id="rId7" Type="http://schemas.openxmlformats.org/officeDocument/2006/relationships/hyperlink" Target="https://filecoin.energy/" TargetMode="External"/><Relationship Id="rId2" Type="http://schemas.openxmlformats.org/officeDocument/2006/relationships/hyperlink" Target="https://digiconomist.net/bitcoin-energy-consumption/" TargetMode="External"/><Relationship Id="rId1" Type="http://schemas.openxmlformats.org/officeDocument/2006/relationships/hyperlink" Target="https://blog.polygon.technology/the-merge-to-erase-60000-tonnes-of-polygons-carbon-footprint/" TargetMode="External"/><Relationship Id="rId6" Type="http://schemas.openxmlformats.org/officeDocument/2006/relationships/hyperlink" Target="https://immutablex.medium.com/immutable-x-is-making-nfts-carbon-neutral-on-ethereum-620dd0be08ae" TargetMode="External"/><Relationship Id="rId5" Type="http://schemas.openxmlformats.org/officeDocument/2006/relationships/hyperlink" Target="https://learn.bybit.com/blockchain/what-is-wax-blockchain-waxp/" TargetMode="External"/><Relationship Id="rId10" Type="http://schemas.openxmlformats.org/officeDocument/2006/relationships/hyperlink" Target="https://solana.com/environment" TargetMode="External"/><Relationship Id="rId4" Type="http://schemas.openxmlformats.org/officeDocument/2006/relationships/hyperlink" Target="https://www.globenewswire.com/en/news-release/2021/06/08/2243302/0/en/WAX-Blockchain-Builds-a-Better-Planet-One-vIRL-NFT-at-a-Time.html" TargetMode="External"/><Relationship Id="rId9" Type="http://schemas.openxmlformats.org/officeDocument/2006/relationships/hyperlink" Target="https://hedera.com/carbon-offse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digiconomist.net/ethereum-energy-consumption" TargetMode="External"/><Relationship Id="rId2" Type="http://schemas.openxmlformats.org/officeDocument/2006/relationships/hyperlink" Target="https://www.epa.gov/energy/greenhouse-gases-equivalencies-calculator-calculations-and-references" TargetMode="External"/><Relationship Id="rId1" Type="http://schemas.openxmlformats.org/officeDocument/2006/relationships/hyperlink" Target="https://digiconomist.net/ethereum-energy-consumption" TargetMode="External"/><Relationship Id="rId4" Type="http://schemas.openxmlformats.org/officeDocument/2006/relationships/hyperlink" Target="https://blog.ethereum.org/2021/05/18/country-power-no-mor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digiconomist.net/ethereum-energy-consumption" TargetMode="External"/><Relationship Id="rId2" Type="http://schemas.openxmlformats.org/officeDocument/2006/relationships/hyperlink" Target="https://www.epa.gov/energy/greenhouse-gases-equivalencies-calculator-calculations-and-references" TargetMode="External"/><Relationship Id="rId1" Type="http://schemas.openxmlformats.org/officeDocument/2006/relationships/hyperlink" Target="https://digiconomist.net/bitcoin-energy-consumption/"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varsity.co.uk/sport/22429" TargetMode="External"/><Relationship Id="rId1" Type="http://schemas.openxmlformats.org/officeDocument/2006/relationships/hyperlink" Target="https://www.researchgate.net/publication/332443300_Score_a_goal_for_climate_Assessing_the_carbon_footprint_of_travel_patterns_of_the_English_Premier_League_club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techtarget.com/searchdatacenter/tip/How-much-energy-do-data-centers-consume"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statista.com/statistics/270275/worldwide-beer-production/" TargetMode="External"/><Relationship Id="rId1" Type="http://schemas.openxmlformats.org/officeDocument/2006/relationships/hyperlink" Target="http://www.avnir.org/documentation/book/LCAconf_munoz2_2012_en.pdf"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www.sestrasystems.com/carbon-footprint-of-a-bottle-of-wine/" TargetMode="External"/><Relationship Id="rId1" Type="http://schemas.openxmlformats.org/officeDocument/2006/relationships/hyperlink" Target="https://www.winespectator.com/articles/how-many-bottles-of-wine-are-there-in-the-world-464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286BD-8FEE-844B-B18D-EDF7E3E14007}">
  <dimension ref="A1:D39"/>
  <sheetViews>
    <sheetView tabSelected="1" workbookViewId="0">
      <selection activeCell="G3" sqref="G3"/>
    </sheetView>
  </sheetViews>
  <sheetFormatPr baseColWidth="10" defaultRowHeight="16" x14ac:dyDescent="0.2"/>
  <cols>
    <col min="1" max="1" width="44.83203125" customWidth="1"/>
    <col min="2" max="2" width="15.83203125" customWidth="1"/>
    <col min="3" max="3" width="21.6640625" customWidth="1"/>
    <col min="4" max="4" width="12.33203125" style="24" customWidth="1"/>
  </cols>
  <sheetData>
    <row r="1" spans="1:4" x14ac:dyDescent="0.2">
      <c r="A1" s="14" t="s">
        <v>172</v>
      </c>
    </row>
    <row r="3" spans="1:4" ht="60" x14ac:dyDescent="0.25">
      <c r="A3" s="25" t="s">
        <v>157</v>
      </c>
      <c r="B3" s="33" t="s">
        <v>158</v>
      </c>
      <c r="C3" s="33" t="s">
        <v>159</v>
      </c>
      <c r="D3" s="34" t="s">
        <v>160</v>
      </c>
    </row>
    <row r="4" spans="1:4" ht="19" x14ac:dyDescent="0.25">
      <c r="A4" s="26" t="s">
        <v>54</v>
      </c>
      <c r="B4" s="27">
        <f>Beer!B8</f>
        <v>324842424.24242419</v>
      </c>
      <c r="C4" s="27">
        <f t="shared" ref="C4:C21" si="0">B4/Metric_tons_CO2E_vehicle__year</f>
        <v>70009143.155694872</v>
      </c>
      <c r="D4" s="28"/>
    </row>
    <row r="5" spans="1:4" ht="19" x14ac:dyDescent="0.25">
      <c r="A5" s="26" t="s">
        <v>84</v>
      </c>
      <c r="B5" s="29">
        <f>Sports!B12</f>
        <v>248020080</v>
      </c>
      <c r="C5" s="27">
        <f t="shared" si="0"/>
        <v>53452603.448275864</v>
      </c>
      <c r="D5" s="28"/>
    </row>
    <row r="6" spans="1:4" ht="19" x14ac:dyDescent="0.25">
      <c r="A6" s="25" t="s">
        <v>161</v>
      </c>
      <c r="B6" s="37">
        <f>Ethereum_POW_CO2_Equivalent_published</f>
        <v>62650000</v>
      </c>
      <c r="C6" s="38">
        <f t="shared" si="0"/>
        <v>13502155.172413794</v>
      </c>
      <c r="D6" s="36"/>
    </row>
    <row r="7" spans="1:4" ht="19" x14ac:dyDescent="0.25">
      <c r="A7" s="26" t="s">
        <v>167</v>
      </c>
      <c r="B7" s="29">
        <f>Data_Center_CO2_Equivalent</f>
        <v>48638890</v>
      </c>
      <c r="C7" s="29">
        <f t="shared" si="0"/>
        <v>10482519.396551725</v>
      </c>
      <c r="D7" s="28"/>
    </row>
    <row r="8" spans="1:4" ht="19" x14ac:dyDescent="0.25">
      <c r="A8" s="26" t="s">
        <v>10</v>
      </c>
      <c r="B8" s="29">
        <f>Wine!B6</f>
        <v>46080000</v>
      </c>
      <c r="C8" s="35">
        <f t="shared" si="0"/>
        <v>9931034.4827586208</v>
      </c>
      <c r="D8" s="28"/>
    </row>
    <row r="9" spans="1:4" ht="19" x14ac:dyDescent="0.25">
      <c r="A9" s="26" t="s">
        <v>163</v>
      </c>
      <c r="B9" s="29">
        <f>PC_Gaming_CO2_Equivalent</f>
        <v>32475000</v>
      </c>
      <c r="C9" s="35">
        <f t="shared" si="0"/>
        <v>6998922.4137931038</v>
      </c>
      <c r="D9" s="28"/>
    </row>
    <row r="10" spans="1:4" ht="19" x14ac:dyDescent="0.25">
      <c r="A10" s="26" t="s">
        <v>70</v>
      </c>
      <c r="B10" s="29">
        <v>15000000</v>
      </c>
      <c r="C10" s="35">
        <f t="shared" si="0"/>
        <v>3232758.6206896552</v>
      </c>
      <c r="D10" s="28"/>
    </row>
    <row r="11" spans="1:4" ht="19" x14ac:dyDescent="0.25">
      <c r="A11" s="26" t="s">
        <v>66</v>
      </c>
      <c r="B11" s="29">
        <f>Books!B6</f>
        <v>6281400</v>
      </c>
      <c r="C11" s="35">
        <f t="shared" si="0"/>
        <v>1353750</v>
      </c>
      <c r="D11" s="28"/>
    </row>
    <row r="12" spans="1:4" ht="19" x14ac:dyDescent="0.25">
      <c r="A12" s="26" t="s">
        <v>102</v>
      </c>
      <c r="B12" s="29">
        <v>215000</v>
      </c>
      <c r="C12" s="35">
        <f t="shared" si="0"/>
        <v>46336.206896551725</v>
      </c>
      <c r="D12" s="28"/>
    </row>
    <row r="13" spans="1:4" ht="19" x14ac:dyDescent="0.25">
      <c r="A13" s="25" t="s">
        <v>162</v>
      </c>
      <c r="B13" s="38">
        <f>Ethereum_CO2_Equivalent</f>
        <v>24319.445</v>
      </c>
      <c r="C13" s="38">
        <f t="shared" si="0"/>
        <v>5241.2596982758623</v>
      </c>
      <c r="D13" s="36"/>
    </row>
    <row r="14" spans="1:4" ht="19" x14ac:dyDescent="0.25">
      <c r="A14" s="25" t="s">
        <v>113</v>
      </c>
      <c r="B14" s="35">
        <f>Solana</f>
        <v>3412</v>
      </c>
      <c r="C14" s="35">
        <f t="shared" si="0"/>
        <v>735.34482758620697</v>
      </c>
      <c r="D14" s="39" t="s">
        <v>156</v>
      </c>
    </row>
    <row r="15" spans="1:4" ht="19" x14ac:dyDescent="0.25">
      <c r="A15" s="26" t="s">
        <v>166</v>
      </c>
      <c r="B15" s="38">
        <v>3370</v>
      </c>
      <c r="C15" s="38">
        <f t="shared" si="0"/>
        <v>726.29310344827593</v>
      </c>
      <c r="D15" s="39"/>
    </row>
    <row r="16" spans="1:4" ht="19" x14ac:dyDescent="0.25">
      <c r="A16" s="26" t="s">
        <v>92</v>
      </c>
      <c r="B16" s="29">
        <f>Sports!B8</f>
        <v>1134</v>
      </c>
      <c r="C16" s="35">
        <f t="shared" si="0"/>
        <v>244.39655172413794</v>
      </c>
      <c r="D16" s="28"/>
    </row>
    <row r="17" spans="1:4" ht="19" x14ac:dyDescent="0.25">
      <c r="A17" s="25" t="s">
        <v>134</v>
      </c>
      <c r="B17" s="38">
        <f>Avalanche</f>
        <v>232.42</v>
      </c>
      <c r="C17" s="38">
        <f t="shared" si="0"/>
        <v>50.09051724137931</v>
      </c>
      <c r="D17" s="39" t="s">
        <v>156</v>
      </c>
    </row>
    <row r="18" spans="1:4" ht="19" x14ac:dyDescent="0.25">
      <c r="A18" s="25" t="s">
        <v>153</v>
      </c>
      <c r="B18" s="38">
        <f>WAX</f>
        <v>211</v>
      </c>
      <c r="C18" s="38">
        <f t="shared" si="0"/>
        <v>45.474137931034484</v>
      </c>
      <c r="D18" s="39" t="s">
        <v>156</v>
      </c>
    </row>
    <row r="19" spans="1:4" ht="19" x14ac:dyDescent="0.25">
      <c r="A19" s="25" t="s">
        <v>148</v>
      </c>
      <c r="B19" s="38">
        <f>Flow</f>
        <v>78</v>
      </c>
      <c r="C19" s="38">
        <f t="shared" si="0"/>
        <v>16.810344827586206</v>
      </c>
      <c r="D19" s="39" t="s">
        <v>156</v>
      </c>
    </row>
    <row r="20" spans="1:4" ht="19" x14ac:dyDescent="0.25">
      <c r="A20" s="25" t="s">
        <v>114</v>
      </c>
      <c r="B20" s="38">
        <f>Hedera_Hashgraph</f>
        <v>60.29</v>
      </c>
      <c r="C20" s="38">
        <f t="shared" si="0"/>
        <v>12.993534482758621</v>
      </c>
      <c r="D20" s="39" t="s">
        <v>156</v>
      </c>
    </row>
    <row r="21" spans="1:4" ht="19" x14ac:dyDescent="0.25">
      <c r="A21" s="25" t="s">
        <v>154</v>
      </c>
      <c r="B21" s="38">
        <f>Polygon__MATIC</f>
        <v>56.22</v>
      </c>
      <c r="C21" s="38">
        <f t="shared" si="0"/>
        <v>12.116379310344827</v>
      </c>
      <c r="D21" s="39" t="s">
        <v>156</v>
      </c>
    </row>
    <row r="23" spans="1:4" x14ac:dyDescent="0.2">
      <c r="A23" s="42" t="s">
        <v>117</v>
      </c>
      <c r="B23" s="42"/>
      <c r="C23" s="42"/>
    </row>
    <row r="24" spans="1:4" x14ac:dyDescent="0.2">
      <c r="A24" s="42"/>
      <c r="B24" s="42"/>
      <c r="C24" s="42"/>
    </row>
    <row r="25" spans="1:4" x14ac:dyDescent="0.2">
      <c r="A25" s="42"/>
      <c r="B25" s="42"/>
      <c r="C25" s="42"/>
    </row>
    <row r="26" spans="1:4" x14ac:dyDescent="0.2">
      <c r="A26" s="42"/>
      <c r="B26" s="42"/>
      <c r="C26" s="42"/>
    </row>
    <row r="27" spans="1:4" ht="150" customHeight="1" x14ac:dyDescent="0.2">
      <c r="A27" s="42"/>
      <c r="B27" s="42"/>
      <c r="C27" s="42"/>
    </row>
    <row r="28" spans="1:4" x14ac:dyDescent="0.2">
      <c r="A28" t="s">
        <v>110</v>
      </c>
      <c r="C28" s="2" t="s">
        <v>109</v>
      </c>
    </row>
    <row r="30" spans="1:4" ht="19" x14ac:dyDescent="0.25">
      <c r="A30" s="30" t="s">
        <v>15</v>
      </c>
      <c r="B30" s="31">
        <f>Bitcoin_CO2_Equivalent_published</f>
        <v>114060000</v>
      </c>
      <c r="C30" s="32">
        <f>B30/Metric_tons_CO2E_vehicle__year</f>
        <v>24581896.55172414</v>
      </c>
      <c r="D30" s="30"/>
    </row>
    <row r="32" spans="1:4" x14ac:dyDescent="0.2">
      <c r="A32" t="s">
        <v>5</v>
      </c>
      <c r="B32" t="s">
        <v>0</v>
      </c>
    </row>
    <row r="33" spans="1:3" x14ac:dyDescent="0.2">
      <c r="A33" t="s">
        <v>1</v>
      </c>
      <c r="B33" s="1" t="s">
        <v>2</v>
      </c>
    </row>
    <row r="34" spans="1:3" x14ac:dyDescent="0.2">
      <c r="A34" t="s">
        <v>3</v>
      </c>
    </row>
    <row r="35" spans="1:3" x14ac:dyDescent="0.2">
      <c r="A35" s="8" t="s">
        <v>71</v>
      </c>
      <c r="B35" s="8">
        <v>4.6399999999999997</v>
      </c>
    </row>
    <row r="38" spans="1:3" x14ac:dyDescent="0.2">
      <c r="A38" t="s">
        <v>89</v>
      </c>
      <c r="B38" s="43" t="s">
        <v>91</v>
      </c>
      <c r="C38" s="2" t="s">
        <v>90</v>
      </c>
    </row>
    <row r="39" spans="1:3" x14ac:dyDescent="0.2">
      <c r="B39" s="5">
        <f>3.100251*10000000000</f>
        <v>31002510000</v>
      </c>
    </row>
  </sheetData>
  <sortState xmlns:xlrd2="http://schemas.microsoft.com/office/spreadsheetml/2017/richdata2" ref="A4:D21">
    <sortCondition descending="1" ref="C4:C21"/>
  </sortState>
  <mergeCells count="1">
    <mergeCell ref="A23:C27"/>
  </mergeCells>
  <hyperlinks>
    <hyperlink ref="C38" r:id="rId1" xr:uid="{7200E3A2-2504-B345-AC48-C262F54429B9}"/>
    <hyperlink ref="C28" r:id="rId2" xr:uid="{11FA7941-3B1C-354E-AF49-2FD5B929A18E}"/>
  </hyperlinks>
  <pageMargins left="0.7" right="0.7" top="0.75" bottom="0.75" header="0.3" footer="0.3"/>
  <pageSetup orientation="portrait" horizontalDpi="0" verticalDpi="0"/>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69C79-978F-5340-96AF-D6269EE2C860}">
  <dimension ref="A1:D14"/>
  <sheetViews>
    <sheetView workbookViewId="0">
      <selection activeCell="A22" sqref="A22"/>
    </sheetView>
  </sheetViews>
  <sheetFormatPr baseColWidth="10" defaultRowHeight="16" x14ac:dyDescent="0.2"/>
  <cols>
    <col min="1" max="1" width="26.5" customWidth="1"/>
    <col min="2" max="2" width="15" bestFit="1" customWidth="1"/>
    <col min="3" max="3" width="103" customWidth="1"/>
  </cols>
  <sheetData>
    <row r="1" spans="1:4" ht="21" x14ac:dyDescent="0.25">
      <c r="A1" s="11" t="s">
        <v>43</v>
      </c>
      <c r="B1" s="9"/>
    </row>
    <row r="2" spans="1:4" x14ac:dyDescent="0.2">
      <c r="C2" s="8" t="s">
        <v>4</v>
      </c>
      <c r="D2" s="8" t="s">
        <v>12</v>
      </c>
    </row>
    <row r="3" spans="1:4" x14ac:dyDescent="0.2">
      <c r="A3" t="s">
        <v>48</v>
      </c>
      <c r="B3" s="7">
        <v>432</v>
      </c>
      <c r="C3" s="2" t="s">
        <v>47</v>
      </c>
      <c r="D3" t="s">
        <v>49</v>
      </c>
    </row>
    <row r="4" spans="1:4" x14ac:dyDescent="0.2">
      <c r="A4" t="s">
        <v>52</v>
      </c>
      <c r="B4" s="13">
        <v>89000000</v>
      </c>
      <c r="C4" s="2" t="s">
        <v>50</v>
      </c>
      <c r="D4" t="s">
        <v>53</v>
      </c>
    </row>
    <row r="6" spans="1:4" x14ac:dyDescent="0.2">
      <c r="A6" t="s">
        <v>11</v>
      </c>
      <c r="B6" s="10">
        <f>B3*B4/1000</f>
        <v>38448000</v>
      </c>
    </row>
    <row r="10" spans="1:4" x14ac:dyDescent="0.2">
      <c r="C10" t="s">
        <v>4</v>
      </c>
    </row>
    <row r="11" spans="1:4" x14ac:dyDescent="0.2">
      <c r="A11" t="s">
        <v>46</v>
      </c>
      <c r="C11" s="2" t="s">
        <v>47</v>
      </c>
    </row>
    <row r="12" spans="1:4" x14ac:dyDescent="0.2">
      <c r="C12" t="s">
        <v>44</v>
      </c>
    </row>
    <row r="13" spans="1:4" x14ac:dyDescent="0.2">
      <c r="C13" t="s">
        <v>45</v>
      </c>
    </row>
    <row r="14" spans="1:4" x14ac:dyDescent="0.2">
      <c r="A14" t="s">
        <v>51</v>
      </c>
      <c r="C14" s="2" t="s">
        <v>50</v>
      </c>
    </row>
  </sheetData>
  <hyperlinks>
    <hyperlink ref="C3" r:id="rId1" xr:uid="{9F470C43-4A98-0E4E-9139-1FEC2DFAE0F0}"/>
    <hyperlink ref="C11" r:id="rId2" xr:uid="{322E827C-A675-224A-BC0F-E4695520F81F}"/>
    <hyperlink ref="C14" r:id="rId3" xr:uid="{FC2E03A5-9467-864D-A8B8-E671691BBDEC}"/>
    <hyperlink ref="C4" r:id="rId4" xr:uid="{0DE27EDA-624B-4344-9DD7-1F8D938EF77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E525-9F8E-174D-BBC4-EA07CBEF2277}">
  <dimension ref="A1:D14"/>
  <sheetViews>
    <sheetView workbookViewId="0">
      <selection activeCell="C23" sqref="C23"/>
    </sheetView>
  </sheetViews>
  <sheetFormatPr baseColWidth="10" defaultRowHeight="16" x14ac:dyDescent="0.2"/>
  <cols>
    <col min="1" max="1" width="30.33203125" bestFit="1" customWidth="1"/>
    <col min="2" max="2" width="21.83203125" customWidth="1"/>
    <col min="4" max="4" width="97.33203125" bestFit="1" customWidth="1"/>
  </cols>
  <sheetData>
    <row r="1" spans="1:4" ht="21" x14ac:dyDescent="0.25">
      <c r="A1" s="11" t="s">
        <v>64</v>
      </c>
      <c r="B1" s="9"/>
    </row>
    <row r="2" spans="1:4" x14ac:dyDescent="0.2">
      <c r="C2" s="8" t="s">
        <v>4</v>
      </c>
      <c r="D2" s="8" t="s">
        <v>12</v>
      </c>
    </row>
    <row r="3" spans="1:4" x14ac:dyDescent="0.2">
      <c r="A3" t="s">
        <v>48</v>
      </c>
      <c r="B3" s="15">
        <v>1.2</v>
      </c>
      <c r="C3" t="s">
        <v>56</v>
      </c>
      <c r="D3" t="s">
        <v>57</v>
      </c>
    </row>
    <row r="4" spans="1:4" x14ac:dyDescent="0.2">
      <c r="A4" t="s">
        <v>58</v>
      </c>
      <c r="B4" s="13">
        <v>5234500000</v>
      </c>
      <c r="C4" s="2"/>
      <c r="D4" s="8" t="s">
        <v>65</v>
      </c>
    </row>
    <row r="6" spans="1:4" x14ac:dyDescent="0.2">
      <c r="A6" t="s">
        <v>11</v>
      </c>
      <c r="B6" s="10">
        <f>B3*B4/1000</f>
        <v>6281400</v>
      </c>
    </row>
    <row r="10" spans="1:4" ht="19" x14ac:dyDescent="0.25">
      <c r="A10" s="45" t="s">
        <v>61</v>
      </c>
    </row>
    <row r="11" spans="1:4" x14ac:dyDescent="0.2">
      <c r="A11" t="s">
        <v>60</v>
      </c>
      <c r="B11" s="2" t="s">
        <v>59</v>
      </c>
    </row>
    <row r="12" spans="1:4" x14ac:dyDescent="0.2">
      <c r="A12" t="s">
        <v>62</v>
      </c>
    </row>
    <row r="13" spans="1:4" x14ac:dyDescent="0.2">
      <c r="A13" t="s">
        <v>170</v>
      </c>
    </row>
    <row r="14" spans="1:4" x14ac:dyDescent="0.2">
      <c r="A14" t="s">
        <v>63</v>
      </c>
    </row>
  </sheetData>
  <hyperlinks>
    <hyperlink ref="B11" r:id="rId1" xr:uid="{5A84DAF0-5114-B746-A20C-1F34DB1C319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D7D65-B674-4D4F-968A-78A03F354D1C}">
  <dimension ref="A1"/>
  <sheetViews>
    <sheetView workbookViewId="0">
      <selection activeCell="K31" sqref="K31"/>
    </sheetView>
  </sheetViews>
  <sheetFormatPr baseColWidth="10" defaultRowHeight="16" x14ac:dyDescent="0.2"/>
  <sheetData>
    <row r="1" spans="1:1" x14ac:dyDescent="0.2">
      <c r="A1" t="s">
        <v>55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6AB66-EE23-5840-A762-CC8800A23E23}">
  <dimension ref="A1:D13"/>
  <sheetViews>
    <sheetView workbookViewId="0">
      <selection activeCell="A8" sqref="A8:XFD9"/>
    </sheetView>
  </sheetViews>
  <sheetFormatPr baseColWidth="10" defaultRowHeight="16" x14ac:dyDescent="0.2"/>
  <cols>
    <col min="1" max="1" width="13.5" customWidth="1"/>
    <col min="2" max="2" width="18.5" customWidth="1"/>
  </cols>
  <sheetData>
    <row r="1" spans="1:4" x14ac:dyDescent="0.2">
      <c r="A1" t="s">
        <v>24</v>
      </c>
      <c r="B1" s="5">
        <v>75000000000</v>
      </c>
      <c r="C1" s="2" t="s">
        <v>76</v>
      </c>
    </row>
    <row r="2" spans="1:4" x14ac:dyDescent="0.2">
      <c r="A2" t="s">
        <v>21</v>
      </c>
      <c r="B2" s="12">
        <f>B1*0.000433</f>
        <v>32475000</v>
      </c>
      <c r="C2" s="2" t="s">
        <v>23</v>
      </c>
      <c r="D2" t="s">
        <v>22</v>
      </c>
    </row>
    <row r="3" spans="1:4" x14ac:dyDescent="0.2">
      <c r="C3" s="2" t="s">
        <v>72</v>
      </c>
    </row>
    <row r="6" spans="1:4" x14ac:dyDescent="0.2">
      <c r="C6" t="s">
        <v>73</v>
      </c>
    </row>
    <row r="7" spans="1:4" x14ac:dyDescent="0.2">
      <c r="C7" t="s">
        <v>74</v>
      </c>
    </row>
    <row r="9" spans="1:4" x14ac:dyDescent="0.2">
      <c r="C9" s="2" t="s">
        <v>76</v>
      </c>
    </row>
    <row r="10" spans="1:4" x14ac:dyDescent="0.2">
      <c r="C10" s="2" t="s">
        <v>77</v>
      </c>
    </row>
    <row r="12" spans="1:4" x14ac:dyDescent="0.2">
      <c r="C12" t="s">
        <v>75</v>
      </c>
    </row>
    <row r="13" spans="1:4" x14ac:dyDescent="0.2">
      <c r="C13" t="s">
        <v>78</v>
      </c>
    </row>
  </sheetData>
  <hyperlinks>
    <hyperlink ref="C3" r:id="rId1" xr:uid="{2956310F-F5FF-B74F-BB76-93E13554B8EF}"/>
    <hyperlink ref="C9" r:id="rId2" xr:uid="{09350CF3-2862-D044-9652-269B913F043F}"/>
    <hyperlink ref="C10" r:id="rId3" xr:uid="{73B8EF2B-6F79-034F-BC80-0A17163B566B}"/>
    <hyperlink ref="C2" r:id="rId4" location="vehicles" xr:uid="{295313E2-9A72-E44D-AE56-529AEE9AE742}"/>
    <hyperlink ref="C1" r:id="rId5" xr:uid="{2ABB88E9-6808-6D4A-B123-E449816D34EB}"/>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2CF8-8A7E-7D42-A3B5-622E595EB266}">
  <dimension ref="A1:E16"/>
  <sheetViews>
    <sheetView workbookViewId="0">
      <selection activeCell="I28" sqref="I28"/>
    </sheetView>
  </sheetViews>
  <sheetFormatPr baseColWidth="10" defaultRowHeight="16" x14ac:dyDescent="0.2"/>
  <cols>
    <col min="1" max="1" width="12.1640625" customWidth="1"/>
  </cols>
  <sheetData>
    <row r="1" spans="1:5" x14ac:dyDescent="0.2">
      <c r="A1" t="s">
        <v>171</v>
      </c>
      <c r="E1" s="2" t="s">
        <v>67</v>
      </c>
    </row>
    <row r="2" spans="1:5" x14ac:dyDescent="0.2">
      <c r="E2" s="2" t="s">
        <v>68</v>
      </c>
    </row>
    <row r="5" spans="1:5" x14ac:dyDescent="0.2">
      <c r="E5" s="2" t="s">
        <v>69</v>
      </c>
    </row>
    <row r="7" spans="1:5" ht="19" x14ac:dyDescent="0.25">
      <c r="A7" s="41">
        <v>3370</v>
      </c>
      <c r="B7" t="s">
        <v>165</v>
      </c>
      <c r="E7" s="40"/>
    </row>
    <row r="13" spans="1:5" x14ac:dyDescent="0.2">
      <c r="A13" t="s">
        <v>93</v>
      </c>
    </row>
    <row r="14" spans="1:5" x14ac:dyDescent="0.2">
      <c r="A14" t="s">
        <v>94</v>
      </c>
    </row>
    <row r="16" spans="1:5" x14ac:dyDescent="0.2">
      <c r="A16" t="s">
        <v>97</v>
      </c>
      <c r="B16" t="s">
        <v>96</v>
      </c>
      <c r="C16" s="2" t="s">
        <v>95</v>
      </c>
    </row>
  </sheetData>
  <hyperlinks>
    <hyperlink ref="E5" r:id="rId1" xr:uid="{1D00CB6A-326A-204E-B985-2AB586D9B305}"/>
    <hyperlink ref="E1" r:id="rId2" location=":~:text=Per%20film%2C%20a%20big%2Dbudget,or%20about%2033%20tonnes%20per" xr:uid="{B6BBEDDA-42E7-814A-A7F4-767063B2FE68}"/>
    <hyperlink ref="E2" r:id="rId3" xr:uid="{D5B68214-7D24-0D49-8514-C80D7D251A80}"/>
    <hyperlink ref="C16" r:id="rId4" xr:uid="{1EC16E2C-1600-DB46-9876-DFB4E237A7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83E4B-60D3-3D4F-AB55-A58E37B66689}">
  <dimension ref="A2:G28"/>
  <sheetViews>
    <sheetView workbookViewId="0">
      <selection activeCell="A25" sqref="A25"/>
    </sheetView>
  </sheetViews>
  <sheetFormatPr baseColWidth="10" defaultRowHeight="16" x14ac:dyDescent="0.2"/>
  <cols>
    <col min="1" max="1" width="26.83203125" customWidth="1"/>
    <col min="2" max="2" width="16" hidden="1" customWidth="1"/>
    <col min="3" max="3" width="11.83203125" hidden="1" customWidth="1"/>
    <col min="4" max="5" width="42.83203125" hidden="1" customWidth="1"/>
    <col min="6" max="6" width="60" customWidth="1"/>
    <col min="7" max="7" width="23" bestFit="1" customWidth="1"/>
  </cols>
  <sheetData>
    <row r="2" spans="1:7" x14ac:dyDescent="0.2">
      <c r="B2" t="s">
        <v>138</v>
      </c>
      <c r="C2" t="s">
        <v>24</v>
      </c>
      <c r="D2" t="s">
        <v>115</v>
      </c>
      <c r="E2" t="s">
        <v>116</v>
      </c>
      <c r="F2" t="s">
        <v>4</v>
      </c>
      <c r="G2" t="s">
        <v>124</v>
      </c>
    </row>
    <row r="3" spans="1:7" x14ac:dyDescent="0.2">
      <c r="A3" t="s">
        <v>113</v>
      </c>
      <c r="B3">
        <v>3412</v>
      </c>
      <c r="D3" t="s">
        <v>144</v>
      </c>
      <c r="E3" t="s">
        <v>128</v>
      </c>
      <c r="F3" s="2" t="s">
        <v>155</v>
      </c>
      <c r="G3" t="s">
        <v>129</v>
      </c>
    </row>
    <row r="4" spans="1:7" x14ac:dyDescent="0.2">
      <c r="A4" t="s">
        <v>134</v>
      </c>
      <c r="B4" s="23">
        <v>232.42</v>
      </c>
      <c r="D4" t="s">
        <v>136</v>
      </c>
      <c r="F4" t="s">
        <v>140</v>
      </c>
    </row>
    <row r="5" spans="1:7" x14ac:dyDescent="0.2">
      <c r="A5" t="s">
        <v>153</v>
      </c>
      <c r="B5">
        <v>211</v>
      </c>
      <c r="C5" s="13">
        <v>473040</v>
      </c>
      <c r="D5" t="s">
        <v>135</v>
      </c>
      <c r="F5" s="2" t="s">
        <v>120</v>
      </c>
      <c r="G5" s="2" t="s">
        <v>118</v>
      </c>
    </row>
    <row r="6" spans="1:7" x14ac:dyDescent="0.2">
      <c r="A6" t="s">
        <v>148</v>
      </c>
      <c r="B6">
        <v>78</v>
      </c>
      <c r="C6">
        <v>180000</v>
      </c>
      <c r="D6" t="s">
        <v>150</v>
      </c>
      <c r="E6" t="s">
        <v>151</v>
      </c>
      <c r="F6" s="2" t="s">
        <v>149</v>
      </c>
    </row>
    <row r="7" spans="1:7" x14ac:dyDescent="0.2">
      <c r="A7" t="s">
        <v>114</v>
      </c>
      <c r="B7" s="23">
        <f>17+14.5+17.97+10.82</f>
        <v>60.29</v>
      </c>
      <c r="F7" s="2" t="s">
        <v>152</v>
      </c>
      <c r="G7" t="s">
        <v>152</v>
      </c>
    </row>
    <row r="8" spans="1:7" x14ac:dyDescent="0.2">
      <c r="A8" t="s">
        <v>126</v>
      </c>
      <c r="B8" s="13">
        <v>56.22</v>
      </c>
      <c r="D8" t="s">
        <v>125</v>
      </c>
      <c r="E8" t="s">
        <v>127</v>
      </c>
      <c r="F8" s="2" t="s">
        <v>122</v>
      </c>
      <c r="G8" t="s">
        <v>123</v>
      </c>
    </row>
    <row r="9" spans="1:7" x14ac:dyDescent="0.2">
      <c r="A9" s="8" t="s">
        <v>133</v>
      </c>
      <c r="B9" s="8"/>
      <c r="C9" s="8"/>
      <c r="D9" s="8" t="s">
        <v>137</v>
      </c>
      <c r="G9" t="s">
        <v>132</v>
      </c>
    </row>
    <row r="11" spans="1:7" x14ac:dyDescent="0.2">
      <c r="A11" s="8" t="s">
        <v>146</v>
      </c>
      <c r="B11" s="8"/>
      <c r="C11" s="8"/>
      <c r="D11" s="8" t="s">
        <v>145</v>
      </c>
    </row>
    <row r="13" spans="1:7" x14ac:dyDescent="0.2">
      <c r="A13" t="s">
        <v>143</v>
      </c>
      <c r="D13" t="s">
        <v>142</v>
      </c>
    </row>
    <row r="14" spans="1:7" x14ac:dyDescent="0.2">
      <c r="A14" t="s">
        <v>111</v>
      </c>
      <c r="E14" t="s">
        <v>127</v>
      </c>
      <c r="G14" s="2" t="s">
        <v>130</v>
      </c>
    </row>
    <row r="15" spans="1:7" x14ac:dyDescent="0.2">
      <c r="A15" t="s">
        <v>112</v>
      </c>
      <c r="G15" s="2" t="s">
        <v>131</v>
      </c>
    </row>
    <row r="16" spans="1:7" x14ac:dyDescent="0.2">
      <c r="G16" s="2"/>
    </row>
    <row r="17" spans="1:4" x14ac:dyDescent="0.2">
      <c r="A17" t="s">
        <v>147</v>
      </c>
    </row>
    <row r="18" spans="1:4" x14ac:dyDescent="0.2">
      <c r="A18" t="s">
        <v>119</v>
      </c>
    </row>
    <row r="19" spans="1:4" x14ac:dyDescent="0.2">
      <c r="A19" t="s">
        <v>16</v>
      </c>
      <c r="B19" s="4">
        <v>1.8000000000000001E-4</v>
      </c>
      <c r="C19" s="2" t="s">
        <v>18</v>
      </c>
      <c r="D19" t="s">
        <v>17</v>
      </c>
    </row>
    <row r="20" spans="1:4" x14ac:dyDescent="0.2">
      <c r="A20" t="s">
        <v>19</v>
      </c>
      <c r="B20" s="6">
        <v>1000000000</v>
      </c>
    </row>
    <row r="21" spans="1:4" x14ac:dyDescent="0.2">
      <c r="A21" t="s">
        <v>24</v>
      </c>
      <c r="B21" s="5">
        <f>B20*B19</f>
        <v>180000</v>
      </c>
    </row>
    <row r="23" spans="1:4" x14ac:dyDescent="0.2">
      <c r="A23" t="s">
        <v>21</v>
      </c>
      <c r="B23" s="12">
        <f>B21*0.000433</f>
        <v>77.94</v>
      </c>
      <c r="C23" s="2" t="s">
        <v>23</v>
      </c>
      <c r="D23" t="s">
        <v>22</v>
      </c>
    </row>
    <row r="24" spans="1:4" x14ac:dyDescent="0.2">
      <c r="B24" s="12"/>
      <c r="C24" s="2"/>
    </row>
    <row r="25" spans="1:4" x14ac:dyDescent="0.2">
      <c r="A25" s="8" t="s">
        <v>116</v>
      </c>
    </row>
    <row r="26" spans="1:4" x14ac:dyDescent="0.2">
      <c r="A26" t="s">
        <v>141</v>
      </c>
    </row>
    <row r="27" spans="1:4" x14ac:dyDescent="0.2">
      <c r="A27" t="s">
        <v>121</v>
      </c>
    </row>
    <row r="28" spans="1:4" x14ac:dyDescent="0.2">
      <c r="A28" t="s">
        <v>139</v>
      </c>
    </row>
  </sheetData>
  <sortState xmlns:xlrd2="http://schemas.microsoft.com/office/spreadsheetml/2017/richdata2" ref="A3:G9">
    <sortCondition descending="1" ref="B3:B9"/>
  </sortState>
  <hyperlinks>
    <hyperlink ref="F8" r:id="rId1" xr:uid="{207D3EB6-A0F5-2E4B-8957-A80FA4AE8BA5}"/>
    <hyperlink ref="C19" r:id="rId2" xr:uid="{BC194D3B-65AE-794A-B81A-DE7D081DD698}"/>
    <hyperlink ref="C23" r:id="rId3" location="vehicles" xr:uid="{F3AF6FE7-DBA9-1448-9483-558DF4141059}"/>
    <hyperlink ref="G5" r:id="rId4" xr:uid="{2CA7B0C2-2494-4F47-BF4F-08989F21011E}"/>
    <hyperlink ref="F5" r:id="rId5" xr:uid="{A001B790-4DC7-984E-AA29-E3E1876B5330}"/>
    <hyperlink ref="G14" r:id="rId6" xr:uid="{01291273-88EC-5240-9EA2-878BAA7820CC}"/>
    <hyperlink ref="G15" r:id="rId7" xr:uid="{B99421E9-5838-A04C-84EC-400B6827CF70}"/>
    <hyperlink ref="F6" r:id="rId8" xr:uid="{78E22BBD-595B-BF4A-BF93-C58378BD8F41}"/>
    <hyperlink ref="F7" r:id="rId9" xr:uid="{947D1592-3E7B-0447-9505-401A7111C842}"/>
    <hyperlink ref="F3" r:id="rId10" xr:uid="{F7521BBD-685C-C740-A863-03008652611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59D44-452A-424C-81B8-72D358C6F158}">
  <dimension ref="A1:D18"/>
  <sheetViews>
    <sheetView workbookViewId="0"/>
  </sheetViews>
  <sheetFormatPr baseColWidth="10" defaultRowHeight="16" x14ac:dyDescent="0.2"/>
  <cols>
    <col min="1" max="1" width="22.1640625" bestFit="1" customWidth="1"/>
    <col min="2" max="2" width="16" bestFit="1" customWidth="1"/>
    <col min="3" max="3" width="62.1640625" customWidth="1"/>
    <col min="4" max="4" width="15.33203125" customWidth="1"/>
  </cols>
  <sheetData>
    <row r="1" spans="1:4" ht="21" x14ac:dyDescent="0.25">
      <c r="A1" s="11" t="s">
        <v>169</v>
      </c>
    </row>
    <row r="3" spans="1:4" x14ac:dyDescent="0.2">
      <c r="A3" s="8" t="s">
        <v>168</v>
      </c>
    </row>
    <row r="4" spans="1:4" x14ac:dyDescent="0.2">
      <c r="A4" t="s">
        <v>16</v>
      </c>
      <c r="B4" s="4">
        <v>112.33</v>
      </c>
      <c r="C4" s="2" t="s">
        <v>26</v>
      </c>
      <c r="D4" t="s">
        <v>17</v>
      </c>
    </row>
    <row r="5" spans="1:4" x14ac:dyDescent="0.2">
      <c r="A5" t="s">
        <v>19</v>
      </c>
      <c r="B5" s="6">
        <v>1000000000</v>
      </c>
    </row>
    <row r="6" spans="1:4" x14ac:dyDescent="0.2">
      <c r="A6" t="s">
        <v>24</v>
      </c>
      <c r="B6" s="5">
        <f>B5*B4</f>
        <v>112330000000</v>
      </c>
    </row>
    <row r="8" spans="1:4" x14ac:dyDescent="0.2">
      <c r="A8" t="s">
        <v>21</v>
      </c>
      <c r="B8" s="12">
        <f>B6*0.000433</f>
        <v>48638890</v>
      </c>
      <c r="C8" s="2" t="s">
        <v>23</v>
      </c>
      <c r="D8" t="s">
        <v>22</v>
      </c>
    </row>
    <row r="10" spans="1:4" x14ac:dyDescent="0.2">
      <c r="A10" t="s">
        <v>25</v>
      </c>
      <c r="B10" s="12">
        <v>62650000</v>
      </c>
      <c r="C10" s="2" t="s">
        <v>26</v>
      </c>
      <c r="D10" t="s">
        <v>27</v>
      </c>
    </row>
    <row r="13" spans="1:4" x14ac:dyDescent="0.2">
      <c r="A13" s="8" t="s">
        <v>83</v>
      </c>
    </row>
    <row r="14" spans="1:4" x14ac:dyDescent="0.2">
      <c r="A14" t="s">
        <v>16</v>
      </c>
      <c r="B14" s="21">
        <f>B4/2000</f>
        <v>5.6165E-2</v>
      </c>
      <c r="C14" s="2" t="s">
        <v>81</v>
      </c>
      <c r="D14" t="s">
        <v>82</v>
      </c>
    </row>
    <row r="15" spans="1:4" x14ac:dyDescent="0.2">
      <c r="A15" t="s">
        <v>19</v>
      </c>
      <c r="B15" s="6">
        <v>1000000000</v>
      </c>
    </row>
    <row r="16" spans="1:4" x14ac:dyDescent="0.2">
      <c r="A16" t="s">
        <v>24</v>
      </c>
      <c r="B16" s="5">
        <f>B15*B14</f>
        <v>56165000</v>
      </c>
    </row>
    <row r="18" spans="1:2" x14ac:dyDescent="0.2">
      <c r="A18" t="s">
        <v>21</v>
      </c>
      <c r="B18" s="12">
        <f>B16*0.000433</f>
        <v>24319.445</v>
      </c>
    </row>
  </sheetData>
  <hyperlinks>
    <hyperlink ref="C4" r:id="rId1" xr:uid="{39969E5E-D602-464F-9462-041243E2AA7F}"/>
    <hyperlink ref="C8" r:id="rId2" location="vehicles" xr:uid="{3A2E2AEC-6070-144A-9A79-E9CDE26D42B8}"/>
    <hyperlink ref="C10" r:id="rId3" xr:uid="{3B2F4E97-C01F-914F-9C37-0FFAEA847914}"/>
    <hyperlink ref="C14" r:id="rId4" xr:uid="{9F2A04AB-70F3-ED41-90AE-AA1617A170B9}"/>
  </hyperlink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275A5-06D7-ED47-85F0-7A0D9018D5E6}">
  <dimension ref="A1:F9"/>
  <sheetViews>
    <sheetView workbookViewId="0"/>
  </sheetViews>
  <sheetFormatPr baseColWidth="10" defaultRowHeight="16" x14ac:dyDescent="0.2"/>
  <cols>
    <col min="1" max="1" width="22.1640625" bestFit="1" customWidth="1"/>
    <col min="2" max="2" width="18.6640625" bestFit="1" customWidth="1"/>
    <col min="3" max="3" width="19.33203125" customWidth="1"/>
  </cols>
  <sheetData>
    <row r="1" spans="1:6" ht="21" x14ac:dyDescent="0.25">
      <c r="A1" s="11" t="s">
        <v>15</v>
      </c>
    </row>
    <row r="2" spans="1:6" x14ac:dyDescent="0.2">
      <c r="C2" t="s">
        <v>4</v>
      </c>
      <c r="D2" t="s">
        <v>12</v>
      </c>
    </row>
    <row r="3" spans="1:6" x14ac:dyDescent="0.2">
      <c r="A3" t="s">
        <v>16</v>
      </c>
      <c r="B3" s="4">
        <v>204.5</v>
      </c>
      <c r="C3" s="2" t="s">
        <v>18</v>
      </c>
      <c r="D3" t="s">
        <v>17</v>
      </c>
      <c r="F3" t="s">
        <v>20</v>
      </c>
    </row>
    <row r="4" spans="1:6" x14ac:dyDescent="0.2">
      <c r="A4" t="s">
        <v>19</v>
      </c>
      <c r="B4" s="6">
        <v>1000000000</v>
      </c>
    </row>
    <row r="5" spans="1:6" x14ac:dyDescent="0.2">
      <c r="A5" t="s">
        <v>24</v>
      </c>
      <c r="B5" s="5">
        <f>B4*B3</f>
        <v>204500000000</v>
      </c>
    </row>
    <row r="7" spans="1:6" x14ac:dyDescent="0.2">
      <c r="A7" t="s">
        <v>21</v>
      </c>
      <c r="B7" s="12">
        <f>B5*0.000433</f>
        <v>88548500</v>
      </c>
      <c r="C7" s="2" t="s">
        <v>23</v>
      </c>
      <c r="D7" t="s">
        <v>22</v>
      </c>
    </row>
    <row r="9" spans="1:6" x14ac:dyDescent="0.2">
      <c r="A9" t="s">
        <v>25</v>
      </c>
      <c r="B9" s="3">
        <v>114060000</v>
      </c>
      <c r="C9" s="2" t="s">
        <v>26</v>
      </c>
      <c r="D9" t="s">
        <v>28</v>
      </c>
    </row>
  </sheetData>
  <hyperlinks>
    <hyperlink ref="C3" r:id="rId1" xr:uid="{2A924B7E-DAE8-5545-9D08-5E925755D8FF}"/>
    <hyperlink ref="C7" r:id="rId2" location="vehicles" xr:uid="{F0A90D9D-1AB8-2942-8883-A1DA36E2F3D0}"/>
    <hyperlink ref="C9" r:id="rId3" xr:uid="{56DB60AF-2B9E-DB46-B8A8-06FFA0F5EA3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42FD9-5291-9B4C-81C0-8E1C80F3CA95}">
  <dimension ref="A1:C8"/>
  <sheetViews>
    <sheetView workbookViewId="0">
      <selection sqref="A1:XFD1"/>
    </sheetView>
  </sheetViews>
  <sheetFormatPr baseColWidth="10" defaultRowHeight="16" x14ac:dyDescent="0.2"/>
  <cols>
    <col min="1" max="1" width="26.6640625" bestFit="1" customWidth="1"/>
    <col min="2" max="2" width="11.5" bestFit="1" customWidth="1"/>
  </cols>
  <sheetData>
    <row r="1" spans="1:3" x14ac:dyDescent="0.2">
      <c r="A1" t="s">
        <v>103</v>
      </c>
      <c r="B1" s="2" t="s">
        <v>99</v>
      </c>
      <c r="C1" t="s">
        <v>98</v>
      </c>
    </row>
    <row r="2" spans="1:3" x14ac:dyDescent="0.2">
      <c r="A2" t="s">
        <v>104</v>
      </c>
      <c r="B2">
        <v>2.68</v>
      </c>
    </row>
    <row r="3" spans="1:3" x14ac:dyDescent="0.2">
      <c r="A3" t="s">
        <v>105</v>
      </c>
      <c r="B3">
        <v>3.98</v>
      </c>
    </row>
    <row r="4" spans="1:3" x14ac:dyDescent="0.2">
      <c r="A4" t="s">
        <v>106</v>
      </c>
      <c r="B4">
        <v>4.93</v>
      </c>
    </row>
    <row r="5" spans="1:3" x14ac:dyDescent="0.2">
      <c r="A5" t="s">
        <v>107</v>
      </c>
      <c r="B5">
        <v>7.95</v>
      </c>
    </row>
    <row r="7" spans="1:3" x14ac:dyDescent="0.2">
      <c r="A7" t="s">
        <v>101</v>
      </c>
      <c r="B7" s="3">
        <v>215000</v>
      </c>
      <c r="C7" t="s">
        <v>100</v>
      </c>
    </row>
    <row r="8" spans="1:3" x14ac:dyDescent="0.2">
      <c r="C8"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186D8-C6BE-F34A-8064-1DE4E4330508}">
  <dimension ref="A1:B12"/>
  <sheetViews>
    <sheetView workbookViewId="0">
      <selection activeCell="E14" sqref="E14"/>
    </sheetView>
  </sheetViews>
  <sheetFormatPr baseColWidth="10" defaultRowHeight="16" x14ac:dyDescent="0.2"/>
  <cols>
    <col min="2" max="2" width="15" bestFit="1" customWidth="1"/>
  </cols>
  <sheetData>
    <row r="1" spans="1:2" ht="21" x14ac:dyDescent="0.25">
      <c r="A1" s="44" t="s">
        <v>84</v>
      </c>
    </row>
    <row r="2" spans="1:2" x14ac:dyDescent="0.2">
      <c r="A2" s="16"/>
    </row>
    <row r="3" spans="1:2" x14ac:dyDescent="0.2">
      <c r="A3" s="2" t="s">
        <v>164</v>
      </c>
    </row>
    <row r="4" spans="1:2" x14ac:dyDescent="0.2">
      <c r="A4" s="16" t="s">
        <v>85</v>
      </c>
    </row>
    <row r="5" spans="1:2" x14ac:dyDescent="0.2">
      <c r="A5" s="16"/>
    </row>
    <row r="6" spans="1:2" x14ac:dyDescent="0.2">
      <c r="A6" s="16" t="s">
        <v>86</v>
      </c>
    </row>
    <row r="7" spans="1:2" x14ac:dyDescent="0.2">
      <c r="A7" s="2" t="s">
        <v>87</v>
      </c>
    </row>
    <row r="8" spans="1:2" x14ac:dyDescent="0.2">
      <c r="A8" s="16" t="s">
        <v>88</v>
      </c>
      <c r="B8">
        <v>1134</v>
      </c>
    </row>
    <row r="10" spans="1:2" x14ac:dyDescent="0.2">
      <c r="A10" s="16" t="s">
        <v>84</v>
      </c>
    </row>
    <row r="11" spans="1:2" x14ac:dyDescent="0.2">
      <c r="B11" s="22">
        <v>8.0000000000000002E-3</v>
      </c>
    </row>
    <row r="12" spans="1:2" x14ac:dyDescent="0.2">
      <c r="B12" s="5">
        <f>Summary!B39*Sports!B11</f>
        <v>248020080</v>
      </c>
    </row>
  </sheetData>
  <hyperlinks>
    <hyperlink ref="A7" r:id="rId1" xr:uid="{20EF2F8A-E026-1F4E-9AFB-A69AF030D51B}"/>
    <hyperlink ref="A3" r:id="rId2" xr:uid="{7FA0EC04-F559-A344-84FF-8CD2285538E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1B805-38FC-264B-ADB9-3470336D8A79}">
  <dimension ref="A1:C7"/>
  <sheetViews>
    <sheetView workbookViewId="0"/>
  </sheetViews>
  <sheetFormatPr baseColWidth="10" defaultRowHeight="16" x14ac:dyDescent="0.2"/>
  <cols>
    <col min="1" max="1" width="14" bestFit="1" customWidth="1"/>
    <col min="2" max="2" width="16" bestFit="1" customWidth="1"/>
  </cols>
  <sheetData>
    <row r="1" spans="1:3" ht="21" x14ac:dyDescent="0.25">
      <c r="A1" s="11" t="s">
        <v>80</v>
      </c>
    </row>
    <row r="3" spans="1:3" x14ac:dyDescent="0.2">
      <c r="A3" s="16" t="s">
        <v>16</v>
      </c>
      <c r="B3" s="17">
        <f>32.61+71.62+86.58</f>
        <v>190.81</v>
      </c>
      <c r="C3" s="2" t="s">
        <v>79</v>
      </c>
    </row>
    <row r="4" spans="1:3" x14ac:dyDescent="0.2">
      <c r="A4" s="16" t="s">
        <v>19</v>
      </c>
      <c r="B4" s="18">
        <v>1000000000</v>
      </c>
    </row>
    <row r="5" spans="1:3" x14ac:dyDescent="0.2">
      <c r="A5" s="16" t="s">
        <v>24</v>
      </c>
      <c r="B5" s="19">
        <v>112330000000</v>
      </c>
    </row>
    <row r="6" spans="1:3" x14ac:dyDescent="0.2">
      <c r="A6" s="16"/>
      <c r="B6" s="16"/>
    </row>
    <row r="7" spans="1:3" x14ac:dyDescent="0.2">
      <c r="A7" s="16" t="s">
        <v>21</v>
      </c>
      <c r="B7" s="20">
        <v>48638890</v>
      </c>
    </row>
  </sheetData>
  <hyperlinks>
    <hyperlink ref="C3" r:id="rId1" xr:uid="{21A1981E-C97F-8B44-90C9-278DFC443DB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58A87-AD31-E949-8651-F9653484ECE0}">
  <dimension ref="A1:D37"/>
  <sheetViews>
    <sheetView workbookViewId="0">
      <selection activeCell="C4" sqref="C4"/>
    </sheetView>
  </sheetViews>
  <sheetFormatPr baseColWidth="10" defaultRowHeight="16" x14ac:dyDescent="0.2"/>
  <cols>
    <col min="1" max="1" width="42.6640625" customWidth="1"/>
    <col min="2" max="2" width="16" bestFit="1" customWidth="1"/>
  </cols>
  <sheetData>
    <row r="1" spans="1:4" ht="21" x14ac:dyDescent="0.25">
      <c r="A1" s="11" t="s">
        <v>30</v>
      </c>
      <c r="B1" s="9"/>
    </row>
    <row r="2" spans="1:4" x14ac:dyDescent="0.2">
      <c r="C2" s="8" t="s">
        <v>4</v>
      </c>
      <c r="D2" s="8" t="s">
        <v>12</v>
      </c>
    </row>
    <row r="3" spans="1:4" x14ac:dyDescent="0.2">
      <c r="C3" s="8"/>
      <c r="D3" s="8"/>
    </row>
    <row r="4" spans="1:4" x14ac:dyDescent="0.2">
      <c r="A4" t="s">
        <v>41</v>
      </c>
      <c r="B4" s="5">
        <f>1820000000*100</f>
        <v>182000000000</v>
      </c>
      <c r="C4" s="2" t="s">
        <v>39</v>
      </c>
      <c r="D4" s="8"/>
    </row>
    <row r="5" spans="1:4" x14ac:dyDescent="0.2">
      <c r="A5" t="s">
        <v>32</v>
      </c>
      <c r="B5" s="7">
        <f>B4/0.33</f>
        <v>551515151515.15149</v>
      </c>
      <c r="C5" s="2"/>
      <c r="D5" t="s">
        <v>42</v>
      </c>
    </row>
    <row r="6" spans="1:4" x14ac:dyDescent="0.2">
      <c r="A6" t="s">
        <v>37</v>
      </c>
      <c r="B6">
        <v>0.58899999999999997</v>
      </c>
      <c r="C6" s="2" t="s">
        <v>29</v>
      </c>
      <c r="D6" t="s">
        <v>35</v>
      </c>
    </row>
    <row r="8" spans="1:4" x14ac:dyDescent="0.2">
      <c r="A8" t="s">
        <v>11</v>
      </c>
      <c r="B8" s="10">
        <f>B5*B6/1000</f>
        <v>324842424.24242419</v>
      </c>
    </row>
    <row r="33" spans="1:4" x14ac:dyDescent="0.2">
      <c r="C33" t="s">
        <v>36</v>
      </c>
    </row>
    <row r="34" spans="1:4" x14ac:dyDescent="0.2">
      <c r="A34" t="s">
        <v>31</v>
      </c>
      <c r="C34" t="s">
        <v>29</v>
      </c>
    </row>
    <row r="35" spans="1:4" x14ac:dyDescent="0.2">
      <c r="A35" t="s">
        <v>33</v>
      </c>
      <c r="C35" t="s">
        <v>34</v>
      </c>
      <c r="D35" t="s">
        <v>35</v>
      </c>
    </row>
    <row r="36" spans="1:4" x14ac:dyDescent="0.2">
      <c r="A36" t="s">
        <v>38</v>
      </c>
      <c r="C36" t="s">
        <v>39</v>
      </c>
    </row>
    <row r="37" spans="1:4" x14ac:dyDescent="0.2">
      <c r="A37" t="s">
        <v>40</v>
      </c>
    </row>
  </sheetData>
  <hyperlinks>
    <hyperlink ref="C6" r:id="rId1" xr:uid="{CBFDBFE7-7F3A-9D48-AAE5-507B1489BCEF}"/>
    <hyperlink ref="C4" r:id="rId2" location=":~:text=In%202020%2C%20the%20global%20beer,and%20yeast%20as%20basic%20ingredients." xr:uid="{5109EB7B-1CC6-CC40-B1C0-5E65A6C83ED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11097-933D-794D-9833-92060F58AB63}">
  <dimension ref="A1:D6"/>
  <sheetViews>
    <sheetView workbookViewId="0"/>
  </sheetViews>
  <sheetFormatPr baseColWidth="10" defaultRowHeight="16" x14ac:dyDescent="0.2"/>
  <cols>
    <col min="1" max="1" width="40.1640625" bestFit="1" customWidth="1"/>
    <col min="2" max="2" width="21.1640625" customWidth="1"/>
    <col min="3" max="3" width="30.1640625" customWidth="1"/>
  </cols>
  <sheetData>
    <row r="1" spans="1:4" ht="21" x14ac:dyDescent="0.25">
      <c r="A1" s="11" t="s">
        <v>14</v>
      </c>
      <c r="B1" s="9"/>
    </row>
    <row r="2" spans="1:4" x14ac:dyDescent="0.2">
      <c r="C2" s="8" t="s">
        <v>4</v>
      </c>
      <c r="D2" s="8" t="s">
        <v>12</v>
      </c>
    </row>
    <row r="3" spans="1:4" x14ac:dyDescent="0.2">
      <c r="A3" t="s">
        <v>7</v>
      </c>
      <c r="B3" s="7">
        <v>36000000000</v>
      </c>
      <c r="C3" s="2" t="s">
        <v>6</v>
      </c>
      <c r="D3" t="s">
        <v>13</v>
      </c>
    </row>
    <row r="4" spans="1:4" x14ac:dyDescent="0.2">
      <c r="A4" t="s">
        <v>8</v>
      </c>
      <c r="B4">
        <v>1.28</v>
      </c>
      <c r="C4" s="2" t="s">
        <v>9</v>
      </c>
    </row>
    <row r="6" spans="1:4" x14ac:dyDescent="0.2">
      <c r="A6" t="s">
        <v>11</v>
      </c>
      <c r="B6" s="10">
        <f>B3*B4/1000</f>
        <v>46080000</v>
      </c>
    </row>
  </sheetData>
  <hyperlinks>
    <hyperlink ref="C3" r:id="rId1" location=":~:text=And%20according%20to%20the%20Food,are%20produced%20worldwide%20each%20year." xr:uid="{B1A899E0-9B3E-654E-8AC2-F91B29828A55}"/>
    <hyperlink ref="C4" r:id="rId2" xr:uid="{FBF0F3DE-833C-2B42-ABAA-C2B557CA937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Summary</vt:lpstr>
      <vt:lpstr>Other Blockchains</vt:lpstr>
      <vt:lpstr>Ethereum</vt:lpstr>
      <vt:lpstr>Bitcoin</vt:lpstr>
      <vt:lpstr>Flights &amp; Cons</vt:lpstr>
      <vt:lpstr>Sports</vt:lpstr>
      <vt:lpstr>Data Centers</vt:lpstr>
      <vt:lpstr>Beer</vt:lpstr>
      <vt:lpstr>Wine</vt:lpstr>
      <vt:lpstr>Tumble Dryers</vt:lpstr>
      <vt:lpstr>Books</vt:lpstr>
      <vt:lpstr>Aluminum Cans</vt:lpstr>
      <vt:lpstr>PC Gaming</vt:lpstr>
      <vt:lpstr>US Film &amp; TV Industry</vt:lpstr>
      <vt:lpstr>Avalanche</vt:lpstr>
      <vt:lpstr>Bitcoin_CO2_Equivalent_published</vt:lpstr>
      <vt:lpstr>Data_Center_CO2_Equivalent</vt:lpstr>
      <vt:lpstr>Ethereum_CO2_Equivalent</vt:lpstr>
      <vt:lpstr>Ethereum_POW_CO2_Equivalent_published</vt:lpstr>
      <vt:lpstr>Flow</vt:lpstr>
      <vt:lpstr>Hedera_Hashgraph</vt:lpstr>
      <vt:lpstr>Metric_tons_CO2E_vehicle__year</vt:lpstr>
      <vt:lpstr>PC_Gaming_CO2_Equivalent</vt:lpstr>
      <vt:lpstr>Polygon__MATIC</vt:lpstr>
      <vt:lpstr>Solana</vt:lpstr>
      <vt:lpstr>WAX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Tjosvold, Greg</dc:creator>
  <cp:lastModifiedBy>Tjosvold, Greg</cp:lastModifiedBy>
  <dcterms:created xsi:type="dcterms:W3CDTF">2022-03-25T16:12:26Z</dcterms:created>
  <dcterms:modified xsi:type="dcterms:W3CDTF">2023-03-23T15:32:58Z</dcterms:modified>
</cp:coreProperties>
</file>