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aid8/Dropbox/My Writing/Non-fiction/Blogs/Active/Tech for Comics/"/>
    </mc:Choice>
  </mc:AlternateContent>
  <xr:revisionPtr revIDLastSave="0" documentId="13_ncr:1_{2264CA03-C5C8-0045-8B34-5022B0D8DA94}" xr6:coauthVersionLast="47" xr6:coauthVersionMax="47" xr10:uidLastSave="{00000000-0000-0000-0000-000000000000}"/>
  <bookViews>
    <workbookView xWindow="0" yWindow="0" windowWidth="38400" windowHeight="20700" xr2:uid="{558DBD20-21AA-9740-8FC0-848B604C27F2}"/>
  </bookViews>
  <sheets>
    <sheet name="Sheet1" sheetId="1" r:id="rId1"/>
  </sheets>
  <definedNames>
    <definedName name="Annual_wages">Sheet1!$B$3</definedName>
    <definedName name="Hours_day">Sheet1!$E$10</definedName>
    <definedName name="Hours_per_year_for_full_time">Sheet1!$B$2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B37" i="1"/>
  <c r="C41" i="1"/>
  <c r="F48" i="1"/>
  <c r="F47" i="1"/>
  <c r="D12" i="1"/>
  <c r="C16" i="1"/>
  <c r="E29" i="1"/>
  <c r="F29" i="1" s="1"/>
  <c r="E32" i="1"/>
  <c r="F32" i="1" s="1"/>
  <c r="E28" i="1"/>
  <c r="F28" i="1" s="1"/>
  <c r="E27" i="1"/>
  <c r="F27" i="1" s="1"/>
  <c r="E25" i="1"/>
  <c r="F25" i="1" s="1"/>
  <c r="E22" i="1"/>
  <c r="F22" i="1" s="1"/>
  <c r="E21" i="1"/>
  <c r="F21" i="1" s="1"/>
  <c r="E18" i="1"/>
  <c r="F18" i="1" s="1"/>
  <c r="E17" i="1"/>
  <c r="F17" i="1" s="1"/>
  <c r="E16" i="1"/>
  <c r="F16" i="1" s="1"/>
  <c r="E12" i="1"/>
  <c r="F12" i="1" s="1"/>
  <c r="D32" i="1"/>
  <c r="D28" i="1"/>
  <c r="D27" i="1"/>
  <c r="D25" i="1"/>
  <c r="D22" i="1"/>
  <c r="D21" i="1"/>
  <c r="D18" i="1"/>
  <c r="D17" i="1"/>
  <c r="D16" i="1"/>
  <c r="C32" i="1"/>
  <c r="C28" i="1"/>
  <c r="C27" i="1"/>
  <c r="C25" i="1"/>
  <c r="C22" i="1"/>
  <c r="C21" i="1"/>
  <c r="C18" i="1"/>
  <c r="C17" i="1"/>
  <c r="C12" i="1"/>
  <c r="D48" i="1"/>
  <c r="B31" i="1"/>
  <c r="D31" i="1" s="1"/>
  <c r="B3" i="1"/>
  <c r="G12" i="1" l="1"/>
  <c r="G21" i="1"/>
  <c r="I21" i="1" s="1"/>
  <c r="G28" i="1"/>
  <c r="I28" i="1" s="1"/>
  <c r="G16" i="1"/>
  <c r="I16" i="1" s="1"/>
  <c r="G22" i="1"/>
  <c r="I22" i="1" s="1"/>
  <c r="G29" i="1"/>
  <c r="I29" i="1" s="1"/>
  <c r="G32" i="1"/>
  <c r="G17" i="1"/>
  <c r="I17" i="1" s="1"/>
  <c r="G25" i="1"/>
  <c r="B36" i="1" s="1"/>
  <c r="B29" i="1"/>
  <c r="D29" i="1" s="1"/>
  <c r="G18" i="1"/>
  <c r="I18" i="1" s="1"/>
  <c r="G27" i="1"/>
  <c r="I27" i="1" s="1"/>
  <c r="C31" i="1"/>
  <c r="E31" i="1"/>
  <c r="F31" i="1" s="1"/>
  <c r="G31" i="1" s="1"/>
  <c r="I31" i="1" s="1"/>
  <c r="I12" i="1" l="1"/>
  <c r="I25" i="1"/>
  <c r="C35" i="1"/>
  <c r="B35" i="1" s="1"/>
  <c r="B38" i="1" s="1"/>
  <c r="B42" i="1" s="1"/>
  <c r="I32" i="1"/>
  <c r="C29" i="1"/>
  <c r="B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tc={C71A7310-891F-2E4F-8572-95ACEE8A1EFD}</author>
  </authors>
  <commentList>
    <comment ref="A48" authorId="0" shapeId="0" xr:uid="{C71A7310-891F-2E4F-8572-95ACEE8A1EFD}">
      <text>
        <t>[Threaded comment]
Your version of Excel allows you to read this threaded comment; however, any edits to it will get removed if the file is opened in a newer version of Excel. Learn more: https://go.microsoft.com/fwlink/?linkid=870924
Comment:
    Survey: 1-5 years</t>
      </text>
    </comment>
  </commentList>
</comments>
</file>

<file path=xl/sharedStrings.xml><?xml version="1.0" encoding="utf-8"?>
<sst xmlns="http://schemas.openxmlformats.org/spreadsheetml/2006/main" count="49" uniqueCount="49">
  <si>
    <t>Minimum Wage</t>
  </si>
  <si>
    <t>Hourly Wage</t>
  </si>
  <si>
    <t>&lt;- Premise: The hourly rate should not be any lower than federal minimum wage.</t>
  </si>
  <si>
    <t>Hours per year for full time</t>
  </si>
  <si>
    <t>https://www.opm.gov/policy-data-oversight/pay-leave/pay-administration/fact-sheets/computing-hourly-rates-of-pay-using-the-2087-hour-divisor/</t>
  </si>
  <si>
    <t>Annual wages</t>
  </si>
  <si>
    <t xml:space="preserve">&lt;- Ouch! </t>
  </si>
  <si>
    <t>Internal pages per comic</t>
  </si>
  <si>
    <t>Treat cover pages separately.</t>
  </si>
  <si>
    <t>Thumbnails</t>
  </si>
  <si>
    <t>Pencils</t>
  </si>
  <si>
    <t>Inks</t>
  </si>
  <si>
    <t>Pages per…</t>
  </si>
  <si>
    <t>Day</t>
  </si>
  <si>
    <t>Month</t>
  </si>
  <si>
    <t>Year</t>
  </si>
  <si>
    <t>Comics created per year</t>
  </si>
  <si>
    <t>Flatting</t>
  </si>
  <si>
    <t>Final colours</t>
  </si>
  <si>
    <t>Cover Art</t>
  </si>
  <si>
    <t>Lettering without SFXs</t>
  </si>
  <si>
    <t>Lettering including SFXs</t>
  </si>
  <si>
    <t>Writing revisions (a shared universe)</t>
  </si>
  <si>
    <t>Creator Owned World Building Research</t>
  </si>
  <si>
    <t>Creator Owned Title (spark to first sale)</t>
  </si>
  <si>
    <t>Hours/day</t>
  </si>
  <si>
    <t>Hour</t>
  </si>
  <si>
    <t>Characters to design per book</t>
  </si>
  <si>
    <t>Characters per…</t>
  </si>
  <si>
    <t>Single Character Design</t>
  </si>
  <si>
    <t>Mixed</t>
  </si>
  <si>
    <t>Page Rate</t>
  </si>
  <si>
    <t>Max output</t>
  </si>
  <si>
    <t>Writing a shared universe</t>
  </si>
  <si>
    <t>Internal Art</t>
  </si>
  <si>
    <t>/page</t>
  </si>
  <si>
    <t>Cover</t>
  </si>
  <si>
    <t>Character Designs</t>
  </si>
  <si>
    <t>Comics pages per year</t>
  </si>
  <si>
    <t>Average margin / copy</t>
  </si>
  <si>
    <t>Price per comic</t>
  </si>
  <si>
    <t>Required unit sales to pay team</t>
  </si>
  <si>
    <t>Not included</t>
  </si>
  <si>
    <t>Cost/Comic</t>
  </si>
  <si>
    <t>Would have to complete X/year</t>
  </si>
  <si>
    <t>Min Page Rate</t>
  </si>
  <si>
    <t>Copyright 2022, Greg Tjosvold</t>
  </si>
  <si>
    <t>This &amp; other comics related work is available at:</t>
  </si>
  <si>
    <t>https://tjosvold.substack.com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</si>
</sst>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353C41"/>
      <name val="Helvetica"/>
      <family val="2"/>
    </font>
    <font>
      <u/>
      <sz val="12"/>
      <color theme="1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3"/>
    <xf numFmtId="44" fontId="0" fillId="0" borderId="0" xfId="0" applyNumberFormat="1"/>
    <xf numFmtId="0" fontId="5" fillId="0" borderId="0" xfId="0" applyFont="1"/>
    <xf numFmtId="44" fontId="5" fillId="0" borderId="0" xfId="2" applyFont="1"/>
    <xf numFmtId="164" fontId="0" fillId="0" borderId="0" xfId="1" applyNumberFormat="1" applyFont="1"/>
    <xf numFmtId="43" fontId="0" fillId="0" borderId="0" xfId="0" applyNumberFormat="1"/>
    <xf numFmtId="164" fontId="2" fillId="0" borderId="0" xfId="1" applyNumberFormat="1" applyFont="1" applyFill="1"/>
    <xf numFmtId="1" fontId="0" fillId="0" borderId="0" xfId="0" applyNumberFormat="1"/>
    <xf numFmtId="2" fontId="5" fillId="2" borderId="0" xfId="0" applyNumberFormat="1" applyFont="1" applyFill="1"/>
    <xf numFmtId="2" fontId="0" fillId="0" borderId="0" xfId="0" applyNumberFormat="1"/>
    <xf numFmtId="2" fontId="2" fillId="2" borderId="0" xfId="0" applyNumberFormat="1" applyFont="1" applyFill="1"/>
    <xf numFmtId="1" fontId="2" fillId="2" borderId="0" xfId="0" applyNumberFormat="1" applyFont="1" applyFill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/>
    <xf numFmtId="44" fontId="0" fillId="0" borderId="1" xfId="0" applyNumberFormat="1" applyBorder="1"/>
    <xf numFmtId="0" fontId="7" fillId="0" borderId="0" xfId="0" quotePrefix="1" applyFont="1"/>
    <xf numFmtId="164" fontId="7" fillId="0" borderId="0" xfId="1" applyNumberFormat="1" applyFont="1"/>
    <xf numFmtId="43" fontId="7" fillId="2" borderId="0" xfId="1" applyFont="1" applyFill="1"/>
    <xf numFmtId="9" fontId="7" fillId="2" borderId="0" xfId="0" applyNumberFormat="1" applyFont="1" applyFill="1"/>
    <xf numFmtId="0" fontId="2" fillId="0" borderId="0" xfId="0" applyFont="1"/>
    <xf numFmtId="164" fontId="6" fillId="2" borderId="0" xfId="1" applyNumberFormat="1" applyFont="1" applyFill="1"/>
    <xf numFmtId="164" fontId="2" fillId="2" borderId="0" xfId="1" applyNumberFormat="1" applyFont="1" applyFill="1"/>
    <xf numFmtId="44" fontId="2" fillId="2" borderId="0" xfId="2" applyFont="1" applyFill="1"/>
    <xf numFmtId="0" fontId="2" fillId="2" borderId="0" xfId="0" applyFont="1" applyFill="1"/>
    <xf numFmtId="12" fontId="2" fillId="2" borderId="0" xfId="1" applyNumberFormat="1" applyFont="1" applyFill="1"/>
    <xf numFmtId="164" fontId="0" fillId="0" borderId="0" xfId="0" applyNumberForma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eg Tjosvold" id="{0397E166-AA6B-DB40-AD7C-D57FCC76DC6E}" userId="2b19d6ebe2ab5833" providerId="Windows Live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8" dT="2021-10-31T21:00:56.62" personId="{0397E166-AA6B-DB40-AD7C-D57FCC76DC6E}" id="{C71A7310-891F-2E4F-8572-95ACEE8A1EFD}">
    <text>Survey: 1-5 years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tjosvold.substack.com/" TargetMode="External"/><Relationship Id="rId1" Type="http://schemas.openxmlformats.org/officeDocument/2006/relationships/hyperlink" Target="https://www.opm.gov/policy-data-oversight/pay-leave/pay-administration/fact-sheets/computing-hourly-rates-of-pay-using-the-2087-hour-divisor/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3D53A-58DE-9F42-B69B-EA8C7F17D0A2}">
  <dimension ref="A1:I56"/>
  <sheetViews>
    <sheetView tabSelected="1" workbookViewId="0">
      <selection activeCell="C38" sqref="C38"/>
    </sheetView>
  </sheetViews>
  <sheetFormatPr baseColWidth="10" defaultRowHeight="16" x14ac:dyDescent="0.2"/>
  <cols>
    <col min="1" max="1" width="41" customWidth="1"/>
    <col min="2" max="2" width="26.5" customWidth="1"/>
    <col min="3" max="3" width="13.5" customWidth="1"/>
    <col min="5" max="5" width="11.6640625" customWidth="1"/>
    <col min="6" max="6" width="16.6640625" customWidth="1"/>
    <col min="7" max="7" width="14" customWidth="1"/>
    <col min="8" max="8" width="11.5" bestFit="1" customWidth="1"/>
  </cols>
  <sheetData>
    <row r="1" spans="1:9" x14ac:dyDescent="0.2">
      <c r="A1" t="s">
        <v>1</v>
      </c>
      <c r="B1" s="26">
        <v>7.25</v>
      </c>
      <c r="C1" s="4" t="s">
        <v>0</v>
      </c>
      <c r="D1" s="5">
        <v>7.25</v>
      </c>
      <c r="E1" s="4" t="s">
        <v>2</v>
      </c>
    </row>
    <row r="2" spans="1:9" x14ac:dyDescent="0.2">
      <c r="A2" t="s">
        <v>3</v>
      </c>
      <c r="B2">
        <v>2087</v>
      </c>
      <c r="C2" s="2" t="s">
        <v>4</v>
      </c>
    </row>
    <row r="3" spans="1:9" x14ac:dyDescent="0.2">
      <c r="A3" t="s">
        <v>5</v>
      </c>
      <c r="B3" s="3">
        <f>B2*B1</f>
        <v>15130.75</v>
      </c>
      <c r="C3" t="s">
        <v>6</v>
      </c>
    </row>
    <row r="4" spans="1:9" x14ac:dyDescent="0.2">
      <c r="B4" s="3"/>
    </row>
    <row r="5" spans="1:9" x14ac:dyDescent="0.2">
      <c r="A5" t="s">
        <v>7</v>
      </c>
      <c r="B5" s="25">
        <v>44</v>
      </c>
      <c r="C5" t="s">
        <v>8</v>
      </c>
    </row>
    <row r="6" spans="1:9" x14ac:dyDescent="0.2">
      <c r="A6" t="s">
        <v>16</v>
      </c>
      <c r="B6" s="24">
        <v>4</v>
      </c>
    </row>
    <row r="7" spans="1:9" x14ac:dyDescent="0.2">
      <c r="A7" t="s">
        <v>38</v>
      </c>
      <c r="B7" s="8">
        <f>B6*B5</f>
        <v>176</v>
      </c>
    </row>
    <row r="8" spans="1:9" x14ac:dyDescent="0.2">
      <c r="B8" s="8"/>
    </row>
    <row r="9" spans="1:9" x14ac:dyDescent="0.2">
      <c r="A9" t="s">
        <v>27</v>
      </c>
      <c r="B9" s="25">
        <v>4</v>
      </c>
    </row>
    <row r="10" spans="1:9" x14ac:dyDescent="0.2">
      <c r="D10" s="4" t="s">
        <v>25</v>
      </c>
      <c r="E10" s="10">
        <v>8</v>
      </c>
    </row>
    <row r="11" spans="1:9" x14ac:dyDescent="0.2">
      <c r="A11" t="s">
        <v>28</v>
      </c>
      <c r="B11" t="s">
        <v>13</v>
      </c>
      <c r="C11" t="s">
        <v>14</v>
      </c>
      <c r="D11" s="14" t="s">
        <v>15</v>
      </c>
      <c r="E11" s="15" t="s">
        <v>26</v>
      </c>
      <c r="F11" s="14" t="s">
        <v>32</v>
      </c>
      <c r="G11" s="14" t="s">
        <v>45</v>
      </c>
      <c r="I11" s="16" t="s">
        <v>44</v>
      </c>
    </row>
    <row r="12" spans="1:9" x14ac:dyDescent="0.2">
      <c r="A12" t="s">
        <v>29</v>
      </c>
      <c r="B12" s="27">
        <v>1</v>
      </c>
      <c r="C12" s="9">
        <f>B12*365/12</f>
        <v>30.416666666666668</v>
      </c>
      <c r="D12" s="9">
        <f>B12*365</f>
        <v>365</v>
      </c>
      <c r="E12" s="11">
        <f>B12/Hours_day</f>
        <v>0.125</v>
      </c>
      <c r="F12" s="9">
        <f>E12*Hours_per_year_for_full_time</f>
        <v>260.875</v>
      </c>
      <c r="G12" s="3">
        <f>Annual_wages/F12</f>
        <v>58</v>
      </c>
      <c r="I12" s="6">
        <f>Annual_wages/G12</f>
        <v>260.875</v>
      </c>
    </row>
    <row r="13" spans="1:9" x14ac:dyDescent="0.2">
      <c r="C13" s="9"/>
      <c r="D13" s="9"/>
      <c r="E13" s="11"/>
      <c r="F13" s="9"/>
      <c r="G13" s="3"/>
    </row>
    <row r="14" spans="1:9" x14ac:dyDescent="0.2">
      <c r="C14" s="9"/>
      <c r="D14" s="9"/>
      <c r="E14" s="11"/>
      <c r="F14" s="9"/>
    </row>
    <row r="15" spans="1:9" x14ac:dyDescent="0.2">
      <c r="A15" t="s">
        <v>12</v>
      </c>
      <c r="C15" s="9"/>
      <c r="D15" s="9"/>
      <c r="E15" s="11"/>
      <c r="F15" s="9"/>
      <c r="G15" s="14" t="s">
        <v>31</v>
      </c>
    </row>
    <row r="16" spans="1:9" x14ac:dyDescent="0.2">
      <c r="A16" t="s">
        <v>9</v>
      </c>
      <c r="B16" s="27">
        <v>5</v>
      </c>
      <c r="C16" s="9">
        <f t="shared" ref="C16:C18" si="0">B16*365/12</f>
        <v>152.08333333333334</v>
      </c>
      <c r="D16" s="9">
        <f t="shared" ref="D16:D18" si="1">B16*365</f>
        <v>1825</v>
      </c>
      <c r="E16" s="11">
        <f>B16/Hours_day</f>
        <v>0.625</v>
      </c>
      <c r="F16" s="9">
        <f>E16*Hours_per_year_for_full_time</f>
        <v>1304.375</v>
      </c>
      <c r="G16" s="3">
        <f>Annual_wages/F16</f>
        <v>11.6</v>
      </c>
      <c r="I16" s="6">
        <f>Annual_wages/G16</f>
        <v>1304.375</v>
      </c>
    </row>
    <row r="17" spans="1:9" x14ac:dyDescent="0.2">
      <c r="A17" t="s">
        <v>10</v>
      </c>
      <c r="B17" s="27">
        <v>1</v>
      </c>
      <c r="C17" s="9">
        <f t="shared" si="0"/>
        <v>30.416666666666668</v>
      </c>
      <c r="D17" s="9">
        <f t="shared" si="1"/>
        <v>365</v>
      </c>
      <c r="E17" s="11">
        <f>B17/Hours_day</f>
        <v>0.125</v>
      </c>
      <c r="F17" s="9">
        <f>E17*Hours_per_year_for_full_time</f>
        <v>260.875</v>
      </c>
      <c r="G17" s="3">
        <f>Annual_wages/F17</f>
        <v>58</v>
      </c>
      <c r="H17" s="3"/>
      <c r="I17" s="6">
        <f>Annual_wages/G17</f>
        <v>260.875</v>
      </c>
    </row>
    <row r="18" spans="1:9" x14ac:dyDescent="0.2">
      <c r="A18" t="s">
        <v>11</v>
      </c>
      <c r="B18" s="27">
        <v>1</v>
      </c>
      <c r="C18" s="9">
        <f t="shared" si="0"/>
        <v>30.416666666666668</v>
      </c>
      <c r="D18" s="9">
        <f t="shared" si="1"/>
        <v>365</v>
      </c>
      <c r="E18" s="11">
        <f>B18/Hours_day</f>
        <v>0.125</v>
      </c>
      <c r="F18" s="9">
        <f>E18*Hours_per_year_for_full_time</f>
        <v>260.875</v>
      </c>
      <c r="G18" s="3">
        <f>Annual_wages/F18</f>
        <v>58</v>
      </c>
      <c r="I18" s="6">
        <f>Annual_wages/G18</f>
        <v>260.875</v>
      </c>
    </row>
    <row r="19" spans="1:9" x14ac:dyDescent="0.2">
      <c r="C19" s="9"/>
      <c r="D19" s="9"/>
      <c r="E19" s="11"/>
      <c r="F19" s="9"/>
      <c r="G19" s="3"/>
    </row>
    <row r="20" spans="1:9" ht="18" x14ac:dyDescent="0.2">
      <c r="C20" s="9"/>
      <c r="D20" s="9"/>
      <c r="E20" s="11"/>
      <c r="F20" s="9"/>
      <c r="G20" s="1"/>
    </row>
    <row r="21" spans="1:9" x14ac:dyDescent="0.2">
      <c r="A21" t="s">
        <v>17</v>
      </c>
      <c r="B21" s="27">
        <v>5</v>
      </c>
      <c r="C21" s="9">
        <f t="shared" ref="C21:C22" si="2">B21*365/12</f>
        <v>152.08333333333334</v>
      </c>
      <c r="D21" s="9">
        <f t="shared" ref="D21:D22" si="3">B21*365</f>
        <v>1825</v>
      </c>
      <c r="E21" s="11">
        <f>B21/Hours_day</f>
        <v>0.625</v>
      </c>
      <c r="F21" s="9">
        <f>E21*Hours_per_year_for_full_time</f>
        <v>1304.375</v>
      </c>
      <c r="G21" s="3">
        <f>Annual_wages/F21</f>
        <v>11.6</v>
      </c>
      <c r="I21" s="6">
        <f>Annual_wages/G21</f>
        <v>1304.375</v>
      </c>
    </row>
    <row r="22" spans="1:9" x14ac:dyDescent="0.2">
      <c r="A22" t="s">
        <v>18</v>
      </c>
      <c r="B22" s="27">
        <v>2</v>
      </c>
      <c r="C22" s="9">
        <f t="shared" si="2"/>
        <v>60.833333333333336</v>
      </c>
      <c r="D22" s="9">
        <f t="shared" si="3"/>
        <v>730</v>
      </c>
      <c r="E22" s="11">
        <f>B22/Hours_day</f>
        <v>0.25</v>
      </c>
      <c r="F22" s="9">
        <f>E22*Hours_per_year_for_full_time</f>
        <v>521.75</v>
      </c>
      <c r="G22" s="3">
        <f>Annual_wages/F22</f>
        <v>29</v>
      </c>
      <c r="I22" s="6">
        <f>Annual_wages/G22</f>
        <v>521.75</v>
      </c>
    </row>
    <row r="23" spans="1:9" ht="18" x14ac:dyDescent="0.2">
      <c r="C23" s="9"/>
      <c r="D23" s="9"/>
      <c r="E23" s="11"/>
      <c r="F23" s="9"/>
      <c r="G23" s="1"/>
    </row>
    <row r="24" spans="1:9" ht="18" x14ac:dyDescent="0.2">
      <c r="C24" s="9"/>
      <c r="D24" s="9"/>
      <c r="E24" s="11"/>
      <c r="F24" s="9"/>
      <c r="G24" s="1"/>
    </row>
    <row r="25" spans="1:9" x14ac:dyDescent="0.2">
      <c r="A25" t="s">
        <v>19</v>
      </c>
      <c r="B25" s="28">
        <v>0.2</v>
      </c>
      <c r="C25" s="9">
        <f>B25*365/12</f>
        <v>6.083333333333333</v>
      </c>
      <c r="D25" s="9">
        <f>B25*365</f>
        <v>73</v>
      </c>
      <c r="E25" s="11">
        <f>B25/Hours_day</f>
        <v>2.5000000000000001E-2</v>
      </c>
      <c r="F25" s="9">
        <f>E25*Hours_per_year_for_full_time</f>
        <v>52.175000000000004</v>
      </c>
      <c r="G25" s="3">
        <f>Annual_wages/F25</f>
        <v>290</v>
      </c>
      <c r="I25" s="6">
        <f>Annual_wages/G25</f>
        <v>52.174999999999997</v>
      </c>
    </row>
    <row r="26" spans="1:9" ht="18" x14ac:dyDescent="0.2">
      <c r="C26" s="9"/>
      <c r="D26" s="9"/>
      <c r="E26" s="11"/>
      <c r="F26" s="9"/>
      <c r="G26" s="1"/>
    </row>
    <row r="27" spans="1:9" x14ac:dyDescent="0.2">
      <c r="A27" t="s">
        <v>20</v>
      </c>
      <c r="B27" s="27">
        <v>8</v>
      </c>
      <c r="C27" s="9">
        <f t="shared" ref="C27:C29" si="4">B27*365/12</f>
        <v>243.33333333333334</v>
      </c>
      <c r="D27" s="9">
        <f t="shared" ref="D27:D28" si="5">B27*365</f>
        <v>2920</v>
      </c>
      <c r="E27" s="11">
        <f>B27/Hours_day</f>
        <v>1</v>
      </c>
      <c r="F27" s="9">
        <f>E27*Hours_per_year_for_full_time</f>
        <v>2087</v>
      </c>
      <c r="G27" s="3">
        <f>Annual_wages/F27</f>
        <v>7.25</v>
      </c>
      <c r="I27" s="6">
        <f>Annual_wages/G27</f>
        <v>2087</v>
      </c>
    </row>
    <row r="28" spans="1:9" x14ac:dyDescent="0.2">
      <c r="A28" t="s">
        <v>21</v>
      </c>
      <c r="B28" s="27">
        <v>4</v>
      </c>
      <c r="C28" s="9">
        <f t="shared" si="4"/>
        <v>121.66666666666667</v>
      </c>
      <c r="D28" s="9">
        <f t="shared" si="5"/>
        <v>1460</v>
      </c>
      <c r="E28" s="11">
        <f>B28/Hours_day</f>
        <v>0.5</v>
      </c>
      <c r="F28" s="9">
        <f>E28*Hours_per_year_for_full_time</f>
        <v>1043.5</v>
      </c>
      <c r="G28" s="3">
        <f>Annual_wages/F28</f>
        <v>14.5</v>
      </c>
      <c r="I28" s="6">
        <f>Annual_wages/G28</f>
        <v>1043.5</v>
      </c>
    </row>
    <row r="29" spans="1:9" x14ac:dyDescent="0.2">
      <c r="A29" t="s">
        <v>30</v>
      </c>
      <c r="B29">
        <f>E29*Hours_day</f>
        <v>6</v>
      </c>
      <c r="C29" s="9">
        <f t="shared" si="4"/>
        <v>182.5</v>
      </c>
      <c r="D29" s="9">
        <f t="shared" ref="D29" si="6">B29*365</f>
        <v>2190</v>
      </c>
      <c r="E29" s="12">
        <f>0.75</f>
        <v>0.75</v>
      </c>
      <c r="F29" s="9">
        <f>E29*Hours_per_year_for_full_time</f>
        <v>1565.25</v>
      </c>
      <c r="G29" s="3">
        <f>Annual_wages/F29</f>
        <v>9.6666666666666661</v>
      </c>
      <c r="I29" s="6">
        <f>Annual_wages/G29</f>
        <v>1565.25</v>
      </c>
    </row>
    <row r="30" spans="1:9" ht="18" x14ac:dyDescent="0.2">
      <c r="E30" s="11"/>
      <c r="F30" s="9"/>
      <c r="G30" s="1"/>
    </row>
    <row r="31" spans="1:9" x14ac:dyDescent="0.2">
      <c r="A31" t="s">
        <v>33</v>
      </c>
      <c r="B31" s="7">
        <f>B5*3*12/365</f>
        <v>4.3397260273972602</v>
      </c>
      <c r="C31" s="13">
        <f t="shared" ref="C31:C32" si="7">B31*365/12</f>
        <v>132</v>
      </c>
      <c r="D31" s="9">
        <f t="shared" ref="D31:D32" si="8">B31*365</f>
        <v>1584</v>
      </c>
      <c r="E31" s="11">
        <f>B31/Hours_day</f>
        <v>0.54246575342465753</v>
      </c>
      <c r="F31" s="9">
        <f>E31*Hours_per_year_for_full_time</f>
        <v>1132.1260273972603</v>
      </c>
      <c r="G31" s="3">
        <f>Annual_wages/F31</f>
        <v>13.36489898989899</v>
      </c>
      <c r="I31" s="6">
        <f>Annual_wages/G31</f>
        <v>1132.1260273972603</v>
      </c>
    </row>
    <row r="32" spans="1:9" x14ac:dyDescent="0.2">
      <c r="A32" t="s">
        <v>22</v>
      </c>
      <c r="B32" s="27">
        <v>1</v>
      </c>
      <c r="C32" s="9">
        <f t="shared" si="7"/>
        <v>30.416666666666668</v>
      </c>
      <c r="D32" s="9">
        <f t="shared" si="8"/>
        <v>365</v>
      </c>
      <c r="E32" s="11">
        <f>B32/Hours_day</f>
        <v>0.125</v>
      </c>
      <c r="F32" s="9">
        <f>E32*Hours_per_year_for_full_time</f>
        <v>260.875</v>
      </c>
      <c r="G32" s="3">
        <f>Annual_wages/F32</f>
        <v>58</v>
      </c>
      <c r="I32" s="6">
        <f>Annual_wages/G32</f>
        <v>260.875</v>
      </c>
    </row>
    <row r="33" spans="1:7" x14ac:dyDescent="0.2">
      <c r="C33" s="9"/>
      <c r="D33" s="9"/>
      <c r="E33" s="11"/>
      <c r="F33" s="9"/>
    </row>
    <row r="34" spans="1:7" x14ac:dyDescent="0.2">
      <c r="A34" t="s">
        <v>43</v>
      </c>
      <c r="C34" s="9"/>
      <c r="D34" s="9"/>
      <c r="E34" s="11"/>
      <c r="F34" s="9"/>
      <c r="G34" s="3"/>
    </row>
    <row r="35" spans="1:7" ht="18" x14ac:dyDescent="0.2">
      <c r="A35" t="s">
        <v>34</v>
      </c>
      <c r="B35" s="3">
        <f>C35*B5</f>
        <v>10966.18888888889</v>
      </c>
      <c r="C35" s="3">
        <f>G32+G31+G29+G22+G21+G18+G17+G16</f>
        <v>249.23156565656566</v>
      </c>
      <c r="D35" t="s">
        <v>35</v>
      </c>
      <c r="G35" s="1"/>
    </row>
    <row r="36" spans="1:7" ht="18" x14ac:dyDescent="0.2">
      <c r="A36" s="17" t="s">
        <v>36</v>
      </c>
      <c r="B36" s="3">
        <f>G25</f>
        <v>290</v>
      </c>
      <c r="G36" s="1"/>
    </row>
    <row r="37" spans="1:7" ht="19" thickBot="1" x14ac:dyDescent="0.25">
      <c r="A37" s="17" t="s">
        <v>37</v>
      </c>
      <c r="B37" s="18">
        <f>G12*C37</f>
        <v>232</v>
      </c>
      <c r="C37" s="29">
        <f>B9</f>
        <v>4</v>
      </c>
      <c r="G37" s="1"/>
    </row>
    <row r="38" spans="1:7" ht="18" x14ac:dyDescent="0.2">
      <c r="A38" s="17"/>
      <c r="B38" s="3">
        <f>SUM(B35:B37)</f>
        <v>11488.18888888889</v>
      </c>
      <c r="G38" s="1"/>
    </row>
    <row r="39" spans="1:7" ht="18" x14ac:dyDescent="0.2">
      <c r="A39" s="17"/>
      <c r="B39" s="3"/>
      <c r="G39" s="1"/>
    </row>
    <row r="40" spans="1:7" ht="21" x14ac:dyDescent="0.25">
      <c r="A40" s="19" t="s">
        <v>40</v>
      </c>
      <c r="B40" s="21">
        <v>3.99</v>
      </c>
      <c r="G40" s="1"/>
    </row>
    <row r="41" spans="1:7" ht="21" x14ac:dyDescent="0.25">
      <c r="A41" s="19" t="s">
        <v>39</v>
      </c>
      <c r="B41" s="22">
        <v>0.15</v>
      </c>
      <c r="C41" s="7">
        <f>B41*B40</f>
        <v>0.59850000000000003</v>
      </c>
      <c r="G41" s="1"/>
    </row>
    <row r="42" spans="1:7" ht="21" x14ac:dyDescent="0.25">
      <c r="A42" s="19" t="s">
        <v>41</v>
      </c>
      <c r="B42" s="20">
        <f>B38/C41</f>
        <v>19194.968903740835</v>
      </c>
      <c r="G42" s="1"/>
    </row>
    <row r="43" spans="1:7" ht="18" x14ac:dyDescent="0.2">
      <c r="A43" s="17"/>
      <c r="B43" s="3"/>
      <c r="G43" s="1"/>
    </row>
    <row r="44" spans="1:7" ht="18" x14ac:dyDescent="0.2">
      <c r="A44" s="17"/>
      <c r="B44" s="3"/>
      <c r="G44" s="1"/>
    </row>
    <row r="45" spans="1:7" ht="18" x14ac:dyDescent="0.2">
      <c r="B45" s="3"/>
      <c r="G45" s="1"/>
    </row>
    <row r="46" spans="1:7" ht="18" x14ac:dyDescent="0.2">
      <c r="A46" s="23" t="s">
        <v>42</v>
      </c>
      <c r="G46" s="1"/>
    </row>
    <row r="47" spans="1:7" ht="18" x14ac:dyDescent="0.2">
      <c r="A47" t="s">
        <v>23</v>
      </c>
      <c r="D47">
        <v>0.75</v>
      </c>
      <c r="F47">
        <f>E47*Hours_per_year_for_full_time</f>
        <v>0</v>
      </c>
      <c r="G47" s="1"/>
    </row>
    <row r="48" spans="1:7" x14ac:dyDescent="0.2">
      <c r="A48" t="s">
        <v>24</v>
      </c>
      <c r="D48">
        <f>1/2.5</f>
        <v>0.4</v>
      </c>
      <c r="F48">
        <f>E48*Hours_per_year_for_full_time</f>
        <v>0</v>
      </c>
    </row>
    <row r="55" spans="1:2" x14ac:dyDescent="0.2">
      <c r="A55" t="s">
        <v>46</v>
      </c>
    </row>
    <row r="56" spans="1:2" x14ac:dyDescent="0.2">
      <c r="A56" t="s">
        <v>47</v>
      </c>
      <c r="B56" s="2" t="s">
        <v>48</v>
      </c>
    </row>
  </sheetData>
  <conditionalFormatting sqref="B1">
    <cfRule type="cellIs" dxfId="0" priority="1" operator="lessThan">
      <formula>$D$1</formula>
    </cfRule>
  </conditionalFormatting>
  <hyperlinks>
    <hyperlink ref="C2" r:id="rId1" xr:uid="{0A386B12-AE31-6248-A6C3-BDECF1FD3068}"/>
    <hyperlink ref="B56" r:id="rId2" xr:uid="{35981EB7-9456-714E-907B-80B7E49E5849}"/>
  </hyperlinks>
  <pageMargins left="0.7" right="0.7" top="0.75" bottom="0.75" header="0.3" footer="0.3"/>
  <pageSetup orientation="portrait" horizontalDpi="0" verticalDpi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Annual_wages</vt:lpstr>
      <vt:lpstr>Hours_day</vt:lpstr>
      <vt:lpstr>Hours_per_year_for_full_time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Tjosvold, Greg</dc:creator>
  <cp:lastModifiedBy>Greg Tjosvold</cp:lastModifiedBy>
  <dcterms:created xsi:type="dcterms:W3CDTF">2021-10-31T19:34:48Z</dcterms:created>
  <dcterms:modified xsi:type="dcterms:W3CDTF">2024-04-05T16:52:53Z</dcterms:modified>
</cp:coreProperties>
</file>